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customProperty7.bin" ContentType="application/vnd.openxmlformats-officedocument.spreadsheetml.customProperty"/>
  <Override PartName="/xl/drawings/drawing4.xml" ContentType="application/vnd.openxmlformats-officedocument.drawing+xml"/>
  <Override PartName="/xl/customProperty8.bin" ContentType="application/vnd.openxmlformats-officedocument.spreadsheetml.customProperty"/>
  <Override PartName="/xl/drawings/drawing5.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cbre-my.sharepoint.com/personal/iulia_szabo_cbre_com/Documents/Florenc Office - KPMG/WIP/"/>
    </mc:Choice>
  </mc:AlternateContent>
  <xr:revisionPtr revIDLastSave="3227" documentId="13_ncr:1_{CB57FC2A-B636-4C2C-971B-CAA230F508A3}" xr6:coauthVersionLast="47" xr6:coauthVersionMax="47" xr10:uidLastSave="{9945E2B6-45D6-430A-91DD-F69CF88D86AE}"/>
  <bookViews>
    <workbookView xWindow="-120" yWindow="-120" windowWidth="29040" windowHeight="17520" tabRatio="866" firstSheet="1" activeTab="1" xr2:uid="{00000000-000D-0000-FFFF-FFFF00000000}"/>
  </bookViews>
  <sheets>
    <sheet name="Content" sheetId="15" r:id="rId1"/>
    <sheet name="Property Fact Sheet" sheetId="1" r:id="rId2"/>
    <sheet name="Tenancy Schedule" sheetId="20" r:id="rId3"/>
    <sheet name="Lease summary" sheetId="26" r:id="rId4"/>
    <sheet name="Unexpired Incentives" sheetId="12" r:id="rId5"/>
    <sheet name="Service Charge" sheetId="7" r:id="rId6"/>
    <sheet name="CAPEX" sheetId="14" r:id="rId7"/>
    <sheet name="Bank Financing" sheetId="23" r:id="rId8"/>
    <sheet name="Site" sheetId="8" r:id="rId9"/>
    <sheet name="Floorplan" sheetId="13" r:id="rId10"/>
    <sheet name="Stacking Plan" sheetId="10" r:id="rId11"/>
    <sheet name="Suppliers" sheetId="22" r:id="rId12"/>
    <sheet name="Technical overview" sheetId="16" r:id="rId13"/>
    <sheet name="Sheet1" sheetId="27" r:id="rId14"/>
    <sheet name="Area Overview" sheetId="19" r:id="rId15"/>
  </sheets>
  <definedNames>
    <definedName name="_xlnm._FilterDatabase" localSheetId="2" hidden="1">'Tenancy Schedule'!$B$6:$AA$39</definedName>
    <definedName name="_xlnm._FilterDatabase" localSheetId="4" hidden="1">'Unexpired Incentives'!$B$5:$H$6</definedName>
    <definedName name="_SB01">#REF!</definedName>
    <definedName name="_SB02">#REF!</definedName>
    <definedName name="a\\">100</definedName>
    <definedName name="ANREDE01">#REF!</definedName>
    <definedName name="bal_first">#REF!</definedName>
    <definedName name="balance_type">1</definedName>
    <definedName name="Bukrs">#REF!</definedName>
    <definedName name="calc">1</definedName>
    <definedName name="co">1</definedName>
    <definedName name="Company">#REF!</definedName>
    <definedName name="daycount_val">#REF!</definedName>
    <definedName name="daycounts">#REF!</definedName>
    <definedName name="dsask">#REF!</definedName>
    <definedName name="end">#REF!</definedName>
    <definedName name="EOQRates">#REF!</definedName>
    <definedName name="erof">100</definedName>
    <definedName name="Euribor">#REF!</definedName>
    <definedName name="fdsfshsj">#REF!</definedName>
    <definedName name="February2003">#REF!</definedName>
    <definedName name="fixed_liq">#REF!</definedName>
    <definedName name="Fund">#REF!</definedName>
    <definedName name="FX_EUR_CZK">'Property Fact Sheet'!$C$33</definedName>
    <definedName name="FY">1999</definedName>
    <definedName name="int_first">#REF!</definedName>
    <definedName name="int_per_val">#REF!</definedName>
    <definedName name="Libor">#REF!</definedName>
    <definedName name="Lista">#REF!</definedName>
    <definedName name="loan_type_val">#REF!</definedName>
    <definedName name="loan_types">#REF!</definedName>
    <definedName name="period">12</definedName>
    <definedName name="periodicities">#REF!</definedName>
    <definedName name="prin_per_val">#REF!</definedName>
    <definedName name="PRINT">#REF!</definedName>
    <definedName name="_xlnm.Print_Area" localSheetId="14">'Area Overview'!$A$1:$H$33</definedName>
    <definedName name="_xlnm.Print_Area" localSheetId="7">'Bank Financing'!$A$1:$F$15</definedName>
    <definedName name="_xlnm.Print_Area" localSheetId="6">CAPEX!$A$1:$H$40</definedName>
    <definedName name="_xlnm.Print_Area" localSheetId="0">Content!$A$1:$E$52</definedName>
    <definedName name="_xlnm.Print_Area" localSheetId="3">'Lease summary'!$A$1:$D$22</definedName>
    <definedName name="_xlnm.Print_Area" localSheetId="1">'Property Fact Sheet'!$A$1:$D$34</definedName>
    <definedName name="_xlnm.Print_Area" localSheetId="5">'Service Charge'!$A$1:$G$55</definedName>
    <definedName name="_xlnm.Print_Area" localSheetId="8">Site!$A$1:$T$40</definedName>
    <definedName name="_xlnm.Print_Area" localSheetId="10">'Stacking Plan'!$A$1:$Y$58</definedName>
    <definedName name="_xlnm.Print_Area" localSheetId="11">Suppliers!$A$1:$D$19</definedName>
    <definedName name="_xlnm.Print_Area" localSheetId="12">'Technical overview'!$A$1:$J$80</definedName>
    <definedName name="_xlnm.Print_Area" localSheetId="2">'Tenancy Schedule'!$A$1:$AB$42</definedName>
    <definedName name="_xlnm.Print_Area" localSheetId="4">'Unexpired Incentives'!$A$1:$K$36</definedName>
    <definedName name="Print_Area_MI">#REF!</definedName>
    <definedName name="Print_Area_MI2">#REF!</definedName>
    <definedName name="Print_Titles_MI">#REF!</definedName>
    <definedName name="Print_Titles_MI2">#REF!</definedName>
    <definedName name="PRINTA">#REF!</definedName>
    <definedName name="printer">#REF!</definedName>
    <definedName name="prod_types">#REF!</definedName>
    <definedName name="Property">'Property Fact Sheet'!$B$4</definedName>
    <definedName name="rate">#REF!</definedName>
    <definedName name="Ref.Date">'Property Fact Sheet'!$C$32</definedName>
    <definedName name="Rechnungstyp">#REF!</definedName>
    <definedName name="Rechnungstyp01">#REF!</definedName>
    <definedName name="RECHNUNGTYP02">#REF!</definedName>
    <definedName name="RENTROLL">#REF!</definedName>
    <definedName name="RENTROLL2">#REF!</definedName>
    <definedName name="rep_type_val">#REF!</definedName>
    <definedName name="rep_types">#REF!</definedName>
    <definedName name="ReportDate">#REF!</definedName>
    <definedName name="ReportMonth">#REF!</definedName>
    <definedName name="req_type">#REF!</definedName>
    <definedName name="ro_date">#REF!</definedName>
    <definedName name="ro_prin">#REF!</definedName>
    <definedName name="round">1</definedName>
    <definedName name="Sep_00">#REF!</definedName>
    <definedName name="smooth_ro_val">#REF!</definedName>
    <definedName name="spec_fin">#REF!</definedName>
    <definedName name="start">#REF!</definedName>
    <definedName name="Steuersatz">#REF!</definedName>
    <definedName name="TOPBORD">#REF!</definedName>
    <definedName name="TOPBORD2">#REF!</definedName>
    <definedName name="toy">1995</definedName>
    <definedName name="TransRates">#REF!</definedName>
    <definedName name="value">3</definedName>
    <definedName name="VERSICHERER01">#REF!</definedName>
    <definedName name="VERSICHERER02">#REF!</definedName>
    <definedName name="Version">#REF!</definedName>
    <definedName name="versionno">1</definedName>
    <definedName name="wqqwqqwq">#REF!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2" l="1"/>
  <c r="F8" i="7"/>
  <c r="F32" i="7" s="1"/>
  <c r="E8" i="7"/>
  <c r="D8" i="7"/>
  <c r="C37" i="7"/>
  <c r="C8" i="7" s="1"/>
  <c r="G11" i="14"/>
  <c r="G10" i="14"/>
  <c r="G9" i="14"/>
  <c r="G8" i="14"/>
  <c r="G23" i="14"/>
  <c r="D32" i="7"/>
  <c r="E32" i="7"/>
  <c r="C42" i="7"/>
  <c r="E42" i="7"/>
  <c r="D42" i="7"/>
  <c r="E43" i="7"/>
  <c r="D43" i="7"/>
  <c r="C20" i="7"/>
  <c r="C30" i="7"/>
  <c r="G7" i="14"/>
  <c r="D12" i="19"/>
  <c r="D13" i="19"/>
  <c r="C13" i="19"/>
  <c r="C12" i="19"/>
  <c r="C8" i="19"/>
  <c r="F31" i="7"/>
  <c r="F33" i="7" s="1"/>
  <c r="E31" i="7"/>
  <c r="E33" i="7" s="1"/>
  <c r="D31" i="7"/>
  <c r="D33" i="7" s="1"/>
  <c r="F24" i="14"/>
  <c r="G18" i="14"/>
  <c r="G17" i="14"/>
  <c r="G16" i="14"/>
  <c r="G15" i="14"/>
  <c r="G14" i="14"/>
  <c r="G13" i="14"/>
  <c r="G12" i="14"/>
  <c r="G22" i="14"/>
  <c r="G21" i="14"/>
  <c r="G20" i="14"/>
  <c r="G19" i="14"/>
  <c r="C11" i="19"/>
  <c r="C10" i="19"/>
  <c r="C9" i="19"/>
  <c r="C19" i="1" s="1"/>
  <c r="V11" i="20"/>
  <c r="W11" i="20" s="1"/>
  <c r="V8" i="20"/>
  <c r="W8" i="20"/>
  <c r="F9" i="19" s="1"/>
  <c r="Q8" i="20"/>
  <c r="L8" i="20"/>
  <c r="J8" i="20"/>
  <c r="C13" i="8"/>
  <c r="D11" i="8"/>
  <c r="F6" i="12"/>
  <c r="E6" i="12"/>
  <c r="B6" i="12"/>
  <c r="Q36" i="20"/>
  <c r="Q11" i="20"/>
  <c r="Q34" i="20"/>
  <c r="Q33" i="20"/>
  <c r="Q32" i="20"/>
  <c r="Q31" i="20"/>
  <c r="Q30" i="20"/>
  <c r="Q29" i="20"/>
  <c r="Q27" i="20"/>
  <c r="Q21" i="20"/>
  <c r="Q28" i="20"/>
  <c r="Q19" i="20"/>
  <c r="Q26" i="20"/>
  <c r="Q25" i="20"/>
  <c r="Q24" i="20"/>
  <c r="Q23" i="20"/>
  <c r="Q22" i="20"/>
  <c r="Q20" i="20"/>
  <c r="Q18" i="20"/>
  <c r="Q17" i="20"/>
  <c r="Q16" i="20"/>
  <c r="Q15" i="20"/>
  <c r="Q14" i="20"/>
  <c r="Q13" i="20"/>
  <c r="Q12" i="20"/>
  <c r="Q10" i="20"/>
  <c r="Q9" i="20"/>
  <c r="K35" i="20"/>
  <c r="L35" i="20" s="1"/>
  <c r="P35" i="20"/>
  <c r="Q35" i="20" s="1"/>
  <c r="L10" i="20"/>
  <c r="J10" i="20"/>
  <c r="V34" i="20"/>
  <c r="W34" i="20" s="1"/>
  <c r="V33" i="20"/>
  <c r="W33" i="20" s="1"/>
  <c r="V32" i="20"/>
  <c r="W32" i="20" s="1"/>
  <c r="V31" i="20"/>
  <c r="W31" i="20" s="1"/>
  <c r="V30" i="20"/>
  <c r="W30" i="20" s="1"/>
  <c r="V29" i="20"/>
  <c r="W29" i="20" s="1"/>
  <c r="F12" i="19" s="1"/>
  <c r="V27" i="20"/>
  <c r="W27" i="20" s="1"/>
  <c r="V21" i="20"/>
  <c r="W21" i="20" s="1"/>
  <c r="V28" i="20"/>
  <c r="W28" i="20" s="1"/>
  <c r="F11" i="19" s="1"/>
  <c r="V19" i="20"/>
  <c r="W19" i="20" s="1"/>
  <c r="V26" i="20"/>
  <c r="W26" i="20" s="1"/>
  <c r="V25" i="20"/>
  <c r="W25" i="20" s="1"/>
  <c r="V24" i="20"/>
  <c r="W24" i="20" s="1"/>
  <c r="V23" i="20"/>
  <c r="W23" i="20" s="1"/>
  <c r="V22" i="20"/>
  <c r="W22" i="20" s="1"/>
  <c r="V20" i="20"/>
  <c r="W20" i="20" s="1"/>
  <c r="F10" i="19" s="1"/>
  <c r="V18" i="20"/>
  <c r="W18" i="20" s="1"/>
  <c r="V17" i="20"/>
  <c r="W17" i="20" s="1"/>
  <c r="V16" i="20"/>
  <c r="W16" i="20" s="1"/>
  <c r="V15" i="20"/>
  <c r="W15" i="20" s="1"/>
  <c r="V14" i="20"/>
  <c r="W14" i="20" s="1"/>
  <c r="V13" i="20"/>
  <c r="W13" i="20" s="1"/>
  <c r="V12" i="20"/>
  <c r="W12" i="20" s="1"/>
  <c r="V10" i="20"/>
  <c r="W10" i="20" s="1"/>
  <c r="V9" i="20"/>
  <c r="W9" i="20" s="1"/>
  <c r="V7" i="20"/>
  <c r="W7" i="20" s="1"/>
  <c r="U36" i="20"/>
  <c r="V36" i="20" s="1"/>
  <c r="W36" i="20" s="1"/>
  <c r="U35" i="20"/>
  <c r="V35" i="20" s="1"/>
  <c r="W35" i="20" s="1"/>
  <c r="F13" i="19" s="1"/>
  <c r="W38" i="20"/>
  <c r="V38" i="20"/>
  <c r="H38" i="20"/>
  <c r="G38" i="20"/>
  <c r="F38" i="20"/>
  <c r="H37" i="20"/>
  <c r="G37" i="20"/>
  <c r="F37" i="20"/>
  <c r="D6" i="12" s="1"/>
  <c r="L36" i="20"/>
  <c r="J36" i="20"/>
  <c r="J35" i="20"/>
  <c r="L11" i="20"/>
  <c r="J11" i="20"/>
  <c r="L34" i="20"/>
  <c r="J34" i="20"/>
  <c r="L33" i="20"/>
  <c r="J33" i="20"/>
  <c r="L32" i="20"/>
  <c r="J32" i="20"/>
  <c r="L31" i="20"/>
  <c r="J31" i="20"/>
  <c r="L30" i="20"/>
  <c r="J30" i="20"/>
  <c r="L29" i="20"/>
  <c r="J29" i="20"/>
  <c r="L27" i="20"/>
  <c r="J27" i="20"/>
  <c r="L21" i="20"/>
  <c r="J21" i="20"/>
  <c r="L28" i="20"/>
  <c r="J28" i="20"/>
  <c r="L19" i="20"/>
  <c r="J19" i="20"/>
  <c r="L26" i="20"/>
  <c r="J26" i="20"/>
  <c r="L25" i="20"/>
  <c r="J25" i="20"/>
  <c r="L24" i="20"/>
  <c r="J24" i="20"/>
  <c r="L23" i="20"/>
  <c r="J23" i="20"/>
  <c r="L22" i="20"/>
  <c r="J22" i="20"/>
  <c r="L20" i="20"/>
  <c r="J20" i="20"/>
  <c r="L18" i="20"/>
  <c r="J18" i="20"/>
  <c r="L17" i="20"/>
  <c r="J17" i="20"/>
  <c r="L16" i="20"/>
  <c r="J16" i="20"/>
  <c r="L15" i="20"/>
  <c r="J15" i="20"/>
  <c r="L14" i="20"/>
  <c r="J14" i="20"/>
  <c r="L13" i="20"/>
  <c r="J13" i="20"/>
  <c r="L12" i="20"/>
  <c r="J12" i="20"/>
  <c r="L9" i="20"/>
  <c r="J9" i="20"/>
  <c r="Q7" i="20"/>
  <c r="L7" i="20"/>
  <c r="J7" i="20"/>
  <c r="B5" i="19"/>
  <c r="B5" i="16"/>
  <c r="D12" i="8"/>
  <c r="D10" i="8"/>
  <c r="C32" i="7" l="1"/>
  <c r="C31" i="7"/>
  <c r="C33" i="7" s="1"/>
  <c r="C27" i="1" s="1"/>
  <c r="C43" i="7"/>
  <c r="C18" i="1"/>
  <c r="G13" i="19"/>
  <c r="G24" i="14"/>
  <c r="G12" i="19"/>
  <c r="D14" i="19"/>
  <c r="C21" i="1"/>
  <c r="C20" i="1"/>
  <c r="F8" i="19"/>
  <c r="G6" i="12"/>
  <c r="I6" i="12" s="1"/>
  <c r="D13" i="8"/>
  <c r="V37" i="20"/>
  <c r="W37" i="20"/>
  <c r="C23" i="1" s="1"/>
  <c r="R8" i="20" l="1"/>
  <c r="M8" i="20"/>
  <c r="R11" i="20"/>
  <c r="R34" i="20"/>
  <c r="M32" i="20"/>
  <c r="M30" i="20"/>
  <c r="R27" i="20"/>
  <c r="R26" i="20"/>
  <c r="M23" i="20"/>
  <c r="R20" i="20"/>
  <c r="M16" i="20"/>
  <c r="M13" i="20"/>
  <c r="M9" i="20"/>
  <c r="M11" i="20"/>
  <c r="M33" i="20"/>
  <c r="M31" i="20"/>
  <c r="M29" i="20"/>
  <c r="M21" i="20"/>
  <c r="M19" i="20"/>
  <c r="M24" i="20"/>
  <c r="R22" i="20"/>
  <c r="M17" i="20"/>
  <c r="R15" i="20"/>
  <c r="M12" i="20"/>
  <c r="R9" i="20"/>
  <c r="M34" i="20"/>
  <c r="R32" i="20"/>
  <c r="R30" i="20"/>
  <c r="M27" i="20"/>
  <c r="R28" i="20"/>
  <c r="R25" i="20"/>
  <c r="M22" i="20"/>
  <c r="R18" i="20"/>
  <c r="M15" i="20"/>
  <c r="R13" i="20"/>
  <c r="R10" i="20"/>
  <c r="R33" i="20"/>
  <c r="R31" i="20"/>
  <c r="R29" i="20"/>
  <c r="R21" i="20"/>
  <c r="M28" i="20"/>
  <c r="R19" i="20"/>
  <c r="M26" i="20"/>
  <c r="R24" i="20"/>
  <c r="M20" i="20"/>
  <c r="R17" i="20"/>
  <c r="M14" i="20"/>
  <c r="R12" i="20"/>
  <c r="M36" i="20"/>
  <c r="M25" i="20"/>
  <c r="R23" i="20"/>
  <c r="M18" i="20"/>
  <c r="R16" i="20"/>
  <c r="R14" i="20"/>
  <c r="M10" i="20"/>
  <c r="R36" i="20"/>
  <c r="M35" i="20"/>
  <c r="R35" i="20"/>
  <c r="R7" i="20"/>
  <c r="M7" i="20"/>
  <c r="M37" i="20" l="1"/>
  <c r="C29" i="1" s="1"/>
  <c r="R37" i="20"/>
  <c r="C30" i="1" s="1"/>
  <c r="G11" i="19" l="1"/>
  <c r="G8" i="19"/>
  <c r="C26" i="1" s="1"/>
  <c r="C25" i="1" l="1"/>
  <c r="D7" i="12" l="1"/>
  <c r="D27" i="8" l="1"/>
  <c r="J7" i="12" l="1"/>
  <c r="G10" i="19" l="1"/>
  <c r="G9" i="19"/>
  <c r="C14" i="19" l="1"/>
  <c r="E12" i="19" l="1"/>
  <c r="C17" i="1"/>
  <c r="E8" i="19"/>
  <c r="E13" i="19"/>
  <c r="E11" i="19"/>
  <c r="C14" i="1" s="1"/>
  <c r="E9" i="19"/>
  <c r="E10" i="19"/>
  <c r="G7" i="12"/>
  <c r="E14" i="19" l="1"/>
  <c r="C11" i="1" s="1"/>
  <c r="F14" i="19"/>
  <c r="I7" i="12" l="1"/>
  <c r="F42" i="7"/>
  <c r="F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Krus, Tomas @ PRAGUE</author>
  </authors>
  <commentList>
    <comment ref="C21" authorId="0" shapeId="0" xr:uid="{F8FCA76F-7D73-44BD-BB59-118817744644}">
      <text>
        <r>
          <rPr>
            <b/>
            <sz val="10"/>
            <color indexed="81"/>
            <rFont val="Tahoma"/>
            <family val="2"/>
            <charset val="238"/>
          </rPr>
          <t>Krus, Tomas @ PRAGUE:</t>
        </r>
        <r>
          <rPr>
            <sz val="10"/>
            <color indexed="81"/>
            <rFont val="Tahoma"/>
            <family val="2"/>
            <charset val="238"/>
          </rPr>
          <t xml:space="preserve">
6 EV chargers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Krus, Tomas @ PRAGUE</author>
  </authors>
  <commentList>
    <comment ref="E21" authorId="0" shapeId="0" xr:uid="{4CD02878-E9A9-4EB9-96D6-FB6925CF5420}">
      <text>
        <r>
          <rPr>
            <b/>
            <sz val="10"/>
            <color indexed="81"/>
            <rFont val="Tahoma"/>
            <family val="2"/>
            <charset val="238"/>
          </rPr>
          <t>Krus, Tomas @ PRAGUE:</t>
        </r>
        <r>
          <rPr>
            <sz val="10"/>
            <color indexed="81"/>
            <rFont val="Tahoma"/>
            <family val="2"/>
            <charset val="238"/>
          </rPr>
          <t xml:space="preserve">
Bike room</t>
        </r>
      </text>
    </comment>
    <comment ref="K35" authorId="0" shapeId="0" xr:uid="{68E83175-7705-433B-AA01-61F0BBD85D30}">
      <text>
        <r>
          <rPr>
            <b/>
            <sz val="10"/>
            <color indexed="81"/>
            <rFont val="Tahoma"/>
            <family val="2"/>
            <charset val="238"/>
          </rPr>
          <t>Krus, Tomas @ PRAGUE:</t>
        </r>
        <r>
          <rPr>
            <sz val="10"/>
            <color indexed="81"/>
            <rFont val="Tahoma"/>
            <family val="2"/>
            <charset val="238"/>
          </rPr>
          <t xml:space="preserve">
90 days termination notice</t>
        </r>
      </text>
    </comment>
    <comment ref="P35" authorId="0" shapeId="0" xr:uid="{0DDBCA96-3220-4FEF-8CFB-46A7EE4F681C}">
      <text>
        <r>
          <rPr>
            <b/>
            <sz val="10"/>
            <color indexed="81"/>
            <rFont val="Tahoma"/>
            <family val="2"/>
            <charset val="238"/>
          </rPr>
          <t>Krus, Tomas @ PRAGUE:</t>
        </r>
        <r>
          <rPr>
            <sz val="10"/>
            <color indexed="81"/>
            <rFont val="Tahoma"/>
            <family val="2"/>
            <charset val="238"/>
          </rPr>
          <t xml:space="preserve">
90 days termination notice</t>
        </r>
      </text>
    </comment>
    <comment ref="S36" authorId="0" shapeId="0" xr:uid="{8337A8C1-F642-45BB-8A46-20E286F797BC}">
      <text>
        <r>
          <rPr>
            <b/>
            <sz val="10"/>
            <color indexed="81"/>
            <rFont val="Tahoma"/>
            <family val="2"/>
            <charset val="238"/>
          </rPr>
          <t>Krus, Tomas @ PRAGUE:</t>
        </r>
        <r>
          <rPr>
            <sz val="10"/>
            <color indexed="81"/>
            <rFont val="Tahoma"/>
            <family val="2"/>
            <charset val="238"/>
          </rPr>
          <t xml:space="preserve">
9 month notice</t>
        </r>
      </text>
    </comment>
  </commentList>
</comments>
</file>

<file path=xl/sharedStrings.xml><?xml version="1.0" encoding="utf-8"?>
<sst xmlns="http://schemas.openxmlformats.org/spreadsheetml/2006/main" count="699" uniqueCount="381">
  <si>
    <t>Tenancy Schedule</t>
  </si>
  <si>
    <t>Florenc Office Center</t>
  </si>
  <si>
    <t>Tenant Name</t>
  </si>
  <si>
    <t>Status</t>
  </si>
  <si>
    <t>Floor No.</t>
  </si>
  <si>
    <t>Area Type</t>
  </si>
  <si>
    <t>Gross Leasable Area (sqm)</t>
  </si>
  <si>
    <t>Parking Spaces</t>
  </si>
  <si>
    <t>Units</t>
  </si>
  <si>
    <t>Lease Start</t>
  </si>
  <si>
    <t>Year</t>
  </si>
  <si>
    <t>Lease End</t>
  </si>
  <si>
    <t>WAULT (actual)</t>
  </si>
  <si>
    <t>Indefinite Term</t>
  </si>
  <si>
    <t>Break Option</t>
  </si>
  <si>
    <t>Earliest Lease End</t>
  </si>
  <si>
    <t>WAULB  (actual)</t>
  </si>
  <si>
    <t>Lease Extension Option</t>
  </si>
  <si>
    <t>Rent Denomination</t>
  </si>
  <si>
    <t>Index Type</t>
  </si>
  <si>
    <t>Last indexation increase</t>
  </si>
  <si>
    <t>Next Indexation</t>
  </si>
  <si>
    <t>Percentage of indexation applied</t>
  </si>
  <si>
    <t>Security</t>
  </si>
  <si>
    <t>Reinstatement</t>
  </si>
  <si>
    <t>KPMG Česká republika, s.r.o.</t>
  </si>
  <si>
    <t>Leased</t>
  </si>
  <si>
    <t>Floor 01</t>
  </si>
  <si>
    <t>Office</t>
  </si>
  <si>
    <t>No</t>
  </si>
  <si>
    <t>n/a</t>
  </si>
  <si>
    <t>EUR</t>
  </si>
  <si>
    <t>Yes</t>
  </si>
  <si>
    <t>Floor -01</t>
  </si>
  <si>
    <t>Storage</t>
  </si>
  <si>
    <t>Floor 02</t>
  </si>
  <si>
    <t>Floor -02</t>
  </si>
  <si>
    <t>Floor -03</t>
  </si>
  <si>
    <t>Bank guarantee</t>
  </si>
  <si>
    <t>Floor 03</t>
  </si>
  <si>
    <t>Floor 04</t>
  </si>
  <si>
    <t>Floor 05</t>
  </si>
  <si>
    <t>Floor 06</t>
  </si>
  <si>
    <t>Floor 07</t>
  </si>
  <si>
    <t>Floor 08</t>
  </si>
  <si>
    <t>Floor -00 Lower</t>
  </si>
  <si>
    <t>Terrace</t>
  </si>
  <si>
    <t>Floor 00 Upper</t>
  </si>
  <si>
    <t>Antenna</t>
  </si>
  <si>
    <t>Česká telekomunikační infrastruktura a.s.</t>
  </si>
  <si>
    <t>T-Mobile Czech Republic, a.s.</t>
  </si>
  <si>
    <t>Occupied</t>
  </si>
  <si>
    <t>Vacant</t>
  </si>
  <si>
    <t>Content</t>
  </si>
  <si>
    <t>Description</t>
  </si>
  <si>
    <t>Property Fact sheet</t>
  </si>
  <si>
    <t>Key facts of the Property.</t>
  </si>
  <si>
    <t>Detailed tenancy schedule on tenant by tenant basis. Including HoTs.</t>
  </si>
  <si>
    <t>Unexpired Incentives</t>
  </si>
  <si>
    <t>Unexpired tenant incentives overview.</t>
  </si>
  <si>
    <t>Service charge</t>
  </si>
  <si>
    <t>Overview of OPEX.</t>
  </si>
  <si>
    <t>Capex Overview</t>
  </si>
  <si>
    <t>Site</t>
  </si>
  <si>
    <t>Summary and breakdown of the tax book value and additional site information.</t>
  </si>
  <si>
    <t>Floorplan</t>
  </si>
  <si>
    <t>Property floorplans sample.</t>
  </si>
  <si>
    <t>Stacking Plan</t>
  </si>
  <si>
    <t>Technical overview</t>
  </si>
  <si>
    <t>Basic technical information about property</t>
  </si>
  <si>
    <t>Area Overview</t>
  </si>
  <si>
    <t>Contacts:</t>
  </si>
  <si>
    <r>
      <rPr>
        <b/>
        <sz val="10"/>
        <color theme="1"/>
        <rFont val="Verdana"/>
        <family val="2"/>
        <charset val="238"/>
      </rPr>
      <t>Tomáš Krus</t>
    </r>
    <r>
      <rPr>
        <sz val="10"/>
        <color theme="1"/>
        <rFont val="Verdana"/>
        <family val="2"/>
        <charset val="238"/>
      </rPr>
      <t xml:space="preserve">
Senior Investment Consultant
Tomas.Krus@cbre.com
M +420 777 024 204</t>
    </r>
  </si>
  <si>
    <t>Disclaimer</t>
  </si>
  <si>
    <t>This Financial Pack and the proposed transaction are confidential. By accepting it the recipient agrees to keep permanently confidential information contained herein and any further information provided by CBRE in relation to the proposed transaction. This Financial Pack and any further information provided are not to be copied, reproduced or distributed to any third parties without the prior written consent of CBRE. Furthermore, the information is being supplied to the recipient on the express understanding that it shall be used only to assess whether the recipient is interested in the contemplated transaction. This Financial Pack and any further information provided  remain at all times the property of CBRE. Upon request, the recipient is to return or irrevocably delete promptly all documents and data received in relation to the contemplated transaction without retaining any copies or derivative information.</t>
  </si>
  <si>
    <t>Address</t>
  </si>
  <si>
    <t>SPV</t>
  </si>
  <si>
    <t>Tenure of Property</t>
  </si>
  <si>
    <t>Freehold</t>
  </si>
  <si>
    <t>Floors</t>
  </si>
  <si>
    <t>Bicycle Parking (Indoor)</t>
  </si>
  <si>
    <t>Property Add-on</t>
  </si>
  <si>
    <t>PENB (EPC)</t>
  </si>
  <si>
    <t>Total Leasable Area (GLA)</t>
  </si>
  <si>
    <t>Storage (GLA)</t>
  </si>
  <si>
    <t>Parking spaces (incl. spaces under easement)</t>
  </si>
  <si>
    <t>Gross Rental Income (passing)</t>
  </si>
  <si>
    <t>Transaction Income</t>
  </si>
  <si>
    <t>Passing Average Office Rent (EUR/sqm/m)</t>
  </si>
  <si>
    <t>Average Service Charge (EUR/sqm/m)</t>
  </si>
  <si>
    <t>WAULT to Expiry (passing)</t>
  </si>
  <si>
    <t>WAULT to Break (passing)</t>
  </si>
  <si>
    <t>Fx. Rate (CZK/EUR)</t>
  </si>
  <si>
    <t>Parking</t>
  </si>
  <si>
    <t>Other</t>
  </si>
  <si>
    <t>CZK</t>
  </si>
  <si>
    <t>Outstanding Rent Free Period
( as of reference date)</t>
  </si>
  <si>
    <t>Rent free
 amount</t>
  </si>
  <si>
    <t>Fit-out contribution amount</t>
  </si>
  <si>
    <t>Service Charge Actuals + Budget</t>
  </si>
  <si>
    <t>Cost</t>
  </si>
  <si>
    <t>TOTAL</t>
  </si>
  <si>
    <t>The OPEX reconciliation is done on a pro-rata basis of the rentable area, the cost associated with vacant premises are born by the Landlord.  Due to full occupancy no vacancy costs assumed.</t>
  </si>
  <si>
    <t>Item</t>
  </si>
  <si>
    <t>Area</t>
  </si>
  <si>
    <t>Building</t>
  </si>
  <si>
    <t>Land</t>
  </si>
  <si>
    <t>Incl Tangible fixed assets</t>
  </si>
  <si>
    <t>Structure</t>
  </si>
  <si>
    <t>Owner</t>
  </si>
  <si>
    <t>Property</t>
  </si>
  <si>
    <t>Land Split</t>
  </si>
  <si>
    <t>Land plot no.</t>
  </si>
  <si>
    <t>Cadastre area</t>
  </si>
  <si>
    <t>Size (sqm)</t>
  </si>
  <si>
    <t>Total</t>
  </si>
  <si>
    <t>Easements</t>
  </si>
  <si>
    <t>Heating</t>
  </si>
  <si>
    <t>Cooling</t>
  </si>
  <si>
    <t>Generator</t>
  </si>
  <si>
    <t>GLA</t>
  </si>
  <si>
    <t>Rent p.a.</t>
  </si>
  <si>
    <t>Avg. Rent</t>
  </si>
  <si>
    <t>Parking Inside</t>
  </si>
  <si>
    <t>Parking Outside</t>
  </si>
  <si>
    <t>Currency</t>
  </si>
  <si>
    <t>2026 Rent per sqm/m (EUR)</t>
  </si>
  <si>
    <t>2026 Monthly Passing Rent (EUR)</t>
  </si>
  <si>
    <t>2026 Annual Passing Rent (EUR)</t>
  </si>
  <si>
    <t>Euro Area HICP</t>
  </si>
  <si>
    <t>Photovoltaics - project works</t>
  </si>
  <si>
    <t>Ventilation units exchange</t>
  </si>
  <si>
    <t>Gas boilers exchange</t>
  </si>
  <si>
    <t>Freecooling installation</t>
  </si>
  <si>
    <t>BMS adjustments</t>
  </si>
  <si>
    <t>BREEM certification - final payment</t>
  </si>
  <si>
    <t>Maintenance CAPEX</t>
  </si>
  <si>
    <t>Access system reconstruction</t>
  </si>
  <si>
    <t>Access system - readers replacement</t>
  </si>
  <si>
    <t>Cooling system-compressors exchange</t>
  </si>
  <si>
    <t>BMS upgrade</t>
  </si>
  <si>
    <t>1x5 years</t>
  </si>
  <si>
    <t>Sublease</t>
  </si>
  <si>
    <t>Only to affiliates or with written consent of Landlord to third party.</t>
  </si>
  <si>
    <t>Pobřežní 648</t>
  </si>
  <si>
    <t>Florenc Office Center s.r.o.</t>
  </si>
  <si>
    <t>All</t>
  </si>
  <si>
    <t>Outstanding rent free break-down</t>
  </si>
  <si>
    <t>Tax Book Value as of 31.12.2025</t>
  </si>
  <si>
    <t>KAIM offshore one Luxembourg S.à r.l. (100%)</t>
  </si>
  <si>
    <t>Registered under the ownership deed 585</t>
  </si>
  <si>
    <t>237/1</t>
  </si>
  <si>
    <t>782/6</t>
  </si>
  <si>
    <t>237/2</t>
  </si>
  <si>
    <t>Karlín</t>
  </si>
  <si>
    <t>The land plots are located within a protected heritage site.</t>
  </si>
  <si>
    <t xml:space="preserve">Additionally, there are easements in favor of infrastructure providers, including: PREdistribuce; GTS and Cetin.
</t>
  </si>
  <si>
    <t>Common Areas</t>
  </si>
  <si>
    <t>Add on</t>
  </si>
  <si>
    <t>Terrace (GLA)</t>
  </si>
  <si>
    <t>Office  (GLA) incl. add-on</t>
  </si>
  <si>
    <t>BREAAM Very Good (In-use, 2026)</t>
  </si>
  <si>
    <t>Location: Pobřežní 648/1a, Karlín, Czech Republic</t>
  </si>
  <si>
    <t>Opening: 2003</t>
  </si>
  <si>
    <t>Description: Standalone office building</t>
  </si>
  <si>
    <t>10+3</t>
  </si>
  <si>
    <t>2x BUDERUS gas boilers, output 690 + 730 kW, max temperature 120°C, 5 bar</t>
  </si>
  <si>
    <t>Local electric DHW heaters – 17 units, volume 50L, power 2 kW</t>
  </si>
  <si>
    <t>FCU – 4 pipe, 2CV valve</t>
  </si>
  <si>
    <t>2x YORK cooling machines, manufactured in 2020, 1x YORK manufactured in 2003</t>
  </si>
  <si>
    <t>6x separate condenser with adiabatic misting</t>
  </si>
  <si>
    <t>Air Handeling</t>
  </si>
  <si>
    <t>1x AHU unit, glycol-based heat exchanger, FM fans, desired pressure, manufacturer VTS,
manufactured in 2003</t>
  </si>
  <si>
    <t>Fan coil units are installed for both heating and cooling of the interior spaces.</t>
  </si>
  <si>
    <t>Gas steam humidifiers are installed for winter humidification.</t>
  </si>
  <si>
    <t>The building is equipped with LED lighting fixtures.</t>
  </si>
  <si>
    <t>The building is equiped also with one diesel generators for the case of a power loss which supplies power to all emergency systems.</t>
  </si>
  <si>
    <t>Photovoltaics</t>
  </si>
  <si>
    <t>Humidifiers</t>
  </si>
  <si>
    <t>Lighting</t>
  </si>
  <si>
    <t>New elevators</t>
  </si>
  <si>
    <t>Photovoltaics - installation on the roof</t>
  </si>
  <si>
    <t>Non-recoverable opex leakage</t>
  </si>
  <si>
    <t>The property has an irregular shape resembling a lens. Florenc Office Center building has 10 above-ground floors and 3 underground levels.</t>
  </si>
  <si>
    <t>The property is divided into following parts:</t>
  </si>
  <si>
    <t>Fire-safety equipment</t>
  </si>
  <si>
    <t>Internal water hydrants - installed throughout the building;</t>
  </si>
  <si>
    <t>Fire-extinguishers – installed throughout the building;</t>
  </si>
  <si>
    <t>Fire-Alarm system – installed throughout the building;</t>
  </si>
  <si>
    <t>Sprinkler system and Heat and Smoke ventilation system are not installed in the building</t>
  </si>
  <si>
    <t>Risk of Flooding</t>
  </si>
  <si>
    <t>There is an existing  documentation for local flood mitigation measures that could be assembled along the southern and eastern façade in case of flood emergency.</t>
  </si>
  <si>
    <t>In addition to the physical measures, there is a flood emergency plan in place (last version from 2025).</t>
  </si>
  <si>
    <t>SUPPLIERS OVERVIEW</t>
  </si>
  <si>
    <t>Service</t>
  </si>
  <si>
    <t>Company Name</t>
  </si>
  <si>
    <t>Property Management</t>
  </si>
  <si>
    <t>Elevators/Lifts</t>
  </si>
  <si>
    <t>Waste management</t>
  </si>
  <si>
    <t>Cleaning</t>
  </si>
  <si>
    <t>GAS supplier</t>
  </si>
  <si>
    <t>Electricity suppliers</t>
  </si>
  <si>
    <t>Facility Management</t>
  </si>
  <si>
    <t>Water and Sewage</t>
  </si>
  <si>
    <t>Broker insurance</t>
  </si>
  <si>
    <t>Kart spol. s.r.o.</t>
  </si>
  <si>
    <t>OTIS a.s.</t>
  </si>
  <si>
    <t>AVE Pražské komunální služby a.s.</t>
  </si>
  <si>
    <t>innogy Energie, s.r.o.</t>
  </si>
  <si>
    <t>Johnson Controls Building Solutions, spol. s r.o.</t>
  </si>
  <si>
    <t>Pražská energetika, a.s.</t>
  </si>
  <si>
    <t>Pražské vodovody a kanalizace, a.s.</t>
  </si>
  <si>
    <t>RENOMIA, a. s.</t>
  </si>
  <si>
    <t>SECURITAS ČR s.r.o.</t>
  </si>
  <si>
    <t>SWBC - úklid, a.s.</t>
  </si>
  <si>
    <t>Mint Investments a. s.</t>
  </si>
  <si>
    <t>Service and maintenance of chillers</t>
  </si>
  <si>
    <t>Reconciliation is done on a annual bases October-September</t>
  </si>
  <si>
    <t>2023/2024</t>
  </si>
  <si>
    <t>2022/2023</t>
  </si>
  <si>
    <t>Gas</t>
  </si>
  <si>
    <t>Terrace greenery</t>
  </si>
  <si>
    <t>Electricity + tenant space</t>
  </si>
  <si>
    <t>Preventative maintenance-variable</t>
  </si>
  <si>
    <t>Safety Inspections (revisions)-fixed</t>
  </si>
  <si>
    <t>Safety Inspections (revisions)-variable</t>
  </si>
  <si>
    <t>Water</t>
  </si>
  <si>
    <t>Taxes &amp; government charges</t>
  </si>
  <si>
    <t>Insurance - terrorism</t>
  </si>
  <si>
    <t>Insurance - property</t>
  </si>
  <si>
    <t>Elevators</t>
  </si>
  <si>
    <t>Preventative maintenance-fixed/Technician</t>
  </si>
  <si>
    <t>Building chief manager</t>
  </si>
  <si>
    <t>Telephone facilities</t>
  </si>
  <si>
    <t>Landscaping</t>
  </si>
  <si>
    <t>Cleaning Windows</t>
  </si>
  <si>
    <t>Cleaning Common ar.</t>
  </si>
  <si>
    <t>Cleaning Garage</t>
  </si>
  <si>
    <t>Garbage removal</t>
  </si>
  <si>
    <t>Security + Reception KPMG</t>
  </si>
  <si>
    <t>Pest control</t>
  </si>
  <si>
    <t>Miscellaneous</t>
  </si>
  <si>
    <t>2024/2025</t>
  </si>
  <si>
    <t>Service charge for antenas is paid as a fix amount.</t>
  </si>
  <si>
    <t>Advance payment KPMG</t>
  </si>
  <si>
    <t>Fix payment (antenna)</t>
  </si>
  <si>
    <t>Reconciliation</t>
  </si>
  <si>
    <t>Non-recoverable costs</t>
  </si>
  <si>
    <t>Budget</t>
  </si>
  <si>
    <t>Actual</t>
  </si>
  <si>
    <t>2025/2026</t>
  </si>
  <si>
    <t>3M EURIBOR</t>
  </si>
  <si>
    <t>Česká spořitelna, a.s.</t>
  </si>
  <si>
    <t>1.95% p.a.</t>
  </si>
  <si>
    <t>Total costs (excl. PM)</t>
  </si>
  <si>
    <t>Total costs (incl. PM)</t>
  </si>
  <si>
    <t>KPMG has a Operating cost cap of CZK 148.5 per sq m plus VAT  (subject to annual indexation). There is no OPEX leakage arising from the service charge cap.</t>
  </si>
  <si>
    <t>Share (%)</t>
  </si>
  <si>
    <t>Bank financing</t>
  </si>
  <si>
    <t xml:space="preserve">Occupancy  </t>
  </si>
  <si>
    <t>Tenant</t>
  </si>
  <si>
    <t>Premises</t>
  </si>
  <si>
    <t>Extension option</t>
  </si>
  <si>
    <t>Indexation</t>
  </si>
  <si>
    <t>Next indexation</t>
  </si>
  <si>
    <t>Security amount</t>
  </si>
  <si>
    <t>Operating costs</t>
  </si>
  <si>
    <t>Competition clause</t>
  </si>
  <si>
    <t>The Landlord undertakes, for the duration of the lease, not to lease any other space in the building to a tenant whose activities would be competitive with the Tenant’s business.</t>
  </si>
  <si>
    <t>The management fee of 1.8% of base rent is payable by the Tenant separately and outside the Operating Costs Cap, is calculated as a percentage of the rent, and is not subject to any contractual cap or reconciliation. Tenant also has a right to take-over property management of the building (management fee remains obligatory).</t>
  </si>
  <si>
    <t>Pre-emption right</t>
  </si>
  <si>
    <t>Tenant has a pre-emptive right in case of sale of the building or  company owning the building</t>
  </si>
  <si>
    <t>11,045 sq m, further detailed under Tenancy Schedule sheet</t>
  </si>
  <si>
    <t>Term expiry</t>
  </si>
  <si>
    <t>09/2030</t>
  </si>
  <si>
    <t>Three times rent + service charge + management fee and vat</t>
  </si>
  <si>
    <t>The Tenant bears 100% of the building’s operating costs, subject to standard annual reconciliation with the Tenant’s audit rights. The service charge amount is contractually capped by the Operating Costs Cap. For more information see Service charge sheet.</t>
  </si>
  <si>
    <t>2 x (3 or 5 years); 
or 1x short term extension of up to 18 months.
12 month notice
Base Rent and Incentives shall be determined at then current market terms for space of similar size, quality and location. Short term extension shall follow passing terms.</t>
  </si>
  <si>
    <t>Florenc Office Center s.r.o</t>
  </si>
  <si>
    <t>There are two ground floors - the lower and the upper one.</t>
  </si>
  <si>
    <t>The upper ground floor provides the main entrance to the office premises, with an entrance hall and reception.</t>
  </si>
  <si>
    <t>The above-ground floors serve as office premises;</t>
  </si>
  <si>
    <t>The roof accommodates a so-called ‘Skybar’ room and terrace on roughly one third of roof area, the rest is designated to the technical roof and technical plant rooms for technical equipment and installations.</t>
  </si>
  <si>
    <t>Property layout</t>
  </si>
  <si>
    <t>The floor layouts are designed as open plan spaces. The layout of the building provides sufficient flexibility for accommodating a number of tenants on individual floors without interference.</t>
  </si>
  <si>
    <t>Glazed curtain wall façades on the northern and eastern elevations</t>
  </si>
  <si>
    <t>Southern and western façades formed by reinforced concrete walls with plaster finish</t>
  </si>
  <si>
    <t>Stone cladding at the lower part of the building</t>
  </si>
  <si>
    <t>Building envelope along Ke Štvanici Street designed as a lightweight façade</t>
  </si>
  <si>
    <t>Façade facing Pobřežní Street insulated with ETICS system with 100 mm mineral insulation</t>
  </si>
  <si>
    <t>Curtain walls composed of aluminium frames with insulating double‑glazed units</t>
  </si>
  <si>
    <t>Openable windows on western and southern façades with aluminium frames and double‑pane glazing</t>
  </si>
  <si>
    <t>Main entrance (north) fitted with a revolving door</t>
  </si>
  <si>
    <t>Secondary entrance (south, Pobřežní St.) fitted with a glazed double‑wing door</t>
  </si>
  <si>
    <t>Underground car park access on the south side via roll‑up garage doors</t>
  </si>
  <si>
    <t>Flat roof designed as an inverted roof system</t>
  </si>
  <si>
    <t>Accessible flat roof insulated with 100 mm thermal insulation and membrane waterproofing</t>
  </si>
  <si>
    <t>Metal roof with 160 mm mineral insulation between steel profiles and 80 mm insulation between timber beams</t>
  </si>
  <si>
    <t>Floor above garages insulated with 120 mm mineral insulation</t>
  </si>
  <si>
    <t>Load‑bearing structure formed by a reinforced concrete frame</t>
  </si>
  <si>
    <t>Horizontal load‑bearing elements: reinforced concrete slabs, 220 mm thickness</t>
  </si>
  <si>
    <t>Vertical load‑bearing elements: rectangular columns, wall pillars, and reinforced concrete core walls</t>
  </si>
  <si>
    <t>Foundation system: reinforced concrete foundation slab (550 mm thick) supported by drilled piles</t>
  </si>
  <si>
    <t>Perimeter basement walls constructed as diaphragm walls</t>
  </si>
  <si>
    <t>Floor above exterior space insulated with 100 mm mineral insulation</t>
  </si>
  <si>
    <t>Utilites entering the building are Electricity, Natural Gas, Water Supply</t>
  </si>
  <si>
    <t>Chillers located on the roof at the 8th floor, with a total cooling capacity of 1,260 kW.</t>
  </si>
  <si>
    <t>Installed on the roof in 2026 with total installed capacilty of aprox. 18 kWp  p.a.</t>
  </si>
  <si>
    <r>
      <rPr>
        <b/>
        <sz val="10"/>
        <color theme="1"/>
        <rFont val="Verdana"/>
        <family val="2"/>
        <charset val="238"/>
      </rPr>
      <t>Iulia Szabo</t>
    </r>
    <r>
      <rPr>
        <sz val="10"/>
        <color theme="1"/>
        <rFont val="Verdana"/>
        <family val="2"/>
        <charset val="238"/>
      </rPr>
      <t xml:space="preserve">
Senior Investment Consultant
Iulia.Szabo@cbre.com
M +420 777 478 687</t>
    </r>
  </si>
  <si>
    <r>
      <rPr>
        <b/>
        <sz val="10"/>
        <color theme="1"/>
        <rFont val="Verdana"/>
        <family val="2"/>
        <charset val="238"/>
      </rPr>
      <t>Jakub Stanislav</t>
    </r>
    <r>
      <rPr>
        <sz val="10"/>
        <color theme="1"/>
        <rFont val="Verdana"/>
        <family val="2"/>
        <charset val="238"/>
      </rPr>
      <t xml:space="preserve">
Senior Director
Jakub.Stanislav@cbre.com
M +420 735 729 410</t>
    </r>
  </si>
  <si>
    <t>Entity</t>
  </si>
  <si>
    <t>Lender</t>
  </si>
  <si>
    <t>Interest rate</t>
  </si>
  <si>
    <t>Margin</t>
  </si>
  <si>
    <t>The lower ground floor is below the street level of Ke Stvanici St. and provides a second reception, a security room, office spaces, technical rooms, the exit/entrance to the basement car park from Pobřežní St., exterior car park</t>
  </si>
  <si>
    <t>Fit-out contribution</t>
  </si>
  <si>
    <t>Last prolongation</t>
  </si>
  <si>
    <t>€4.3 mil</t>
  </si>
  <si>
    <t>Bespoke furniture, lighting and flooring</t>
  </si>
  <si>
    <t>€1.5 mil</t>
  </si>
  <si>
    <t>€1.2 mil</t>
  </si>
  <si>
    <t>HVAC  (incl. Heating, cooling, ventilation)</t>
  </si>
  <si>
    <t>High-voltage distribution</t>
  </si>
  <si>
    <t>Low-voltage distribution</t>
  </si>
  <si>
    <t>€0.8 mil</t>
  </si>
  <si>
    <t>€0.9 mil</t>
  </si>
  <si>
    <t xml:space="preserve">Measurement and Control </t>
  </si>
  <si>
    <t>€0.3 mil</t>
  </si>
  <si>
    <t>€0.2 mil</t>
  </si>
  <si>
    <t>Sanitary Works, water &amp; sewerage</t>
  </si>
  <si>
    <t>Major investments summary</t>
  </si>
  <si>
    <t>Amount</t>
  </si>
  <si>
    <t>Architectural and Construction Section (incl. new staircase)</t>
  </si>
  <si>
    <t>Management fee</t>
  </si>
  <si>
    <t xml:space="preserve">Certificate </t>
  </si>
  <si>
    <t>Reference Date</t>
  </si>
  <si>
    <t>3 months RF (Rent shall equal to three-months for the period 07/2026-12/2026)</t>
  </si>
  <si>
    <t>2 months RF (Rent shall equal to one-month for the period 07/2027-09/2027)</t>
  </si>
  <si>
    <t>2 months RF (Rent shall equal to one-month for the period 07/2028-09/2028)</t>
  </si>
  <si>
    <t>2 months RF (Rent shall equal to one-month for the period 07/2029-09/2029)</t>
  </si>
  <si>
    <t>The Property is located in a designated flood risk zone of the right bank of Vltava river.</t>
  </si>
  <si>
    <t xml:space="preserve">Tenant will not reinstate to Shell &amp; Core;
Tenant shall remove all movable assets;
All installments which are in the ownership of Landlord and paid by Tenant shall become property of the Landlord for compensation in the amount of CZK 1/ sqm of rentable area.
</t>
  </si>
  <si>
    <t>Repayment date</t>
  </si>
  <si>
    <t>*Principle full repaid at termination date</t>
  </si>
  <si>
    <t>Loan balance (as at 31.12.2024)*</t>
  </si>
  <si>
    <t>Financing details</t>
  </si>
  <si>
    <t>A significant modernization of the building occurred in 2018-2019, representing a total investment of approximately €9.7 million. This included approximately €4.4 million from the landlord and a further €5.3 million from KPMG.</t>
  </si>
  <si>
    <t>A significant modernization of the building occurred in 2018, representing a total investment of approximately €9.7 million. This included approximately €4.4 million from the landlord and a further €5.3 million from KPMG. There are no outstanding fit-out contributions.</t>
  </si>
  <si>
    <t>There is a right of way on the land, allowing access, passage, and transit for pedestrians and vehicles, for the benefit of the hotel Hilton. There are no costs related to the easements. Property cleaning service maintains the sidewalk around the building. Road is maintained by the municipality.</t>
  </si>
  <si>
    <t>Revenues</t>
  </si>
  <si>
    <t>Major CAPEX last 3 years</t>
  </si>
  <si>
    <t>Outdoor lighting replacement</t>
  </si>
  <si>
    <t>Indoor lighting replacement</t>
  </si>
  <si>
    <t>Renovations 2018</t>
  </si>
  <si>
    <t>Lease summary</t>
  </si>
  <si>
    <t>Overview of the current lease term with KPMG</t>
  </si>
  <si>
    <t>Overview of recent major capex items.</t>
  </si>
  <si>
    <t>Overview of current thirparty financing conditions.</t>
  </si>
  <si>
    <t>Suppliers</t>
  </si>
  <si>
    <t>Stacking plan.</t>
  </si>
  <si>
    <t>Overview of current suppliers.</t>
  </si>
  <si>
    <t>Essential analysis of areas, occupancy, income.</t>
  </si>
  <si>
    <t>Management fee p.a.</t>
  </si>
  <si>
    <t>Beyond the service charge reconciliation, the tenant incurs an additional property management fee, calculated as 1.8% of the base rent. The selection of the property management company, and consequent costs falls under the purview of the  landlord.</t>
  </si>
  <si>
    <t>FLORENC OFFICE CENTRE</t>
  </si>
  <si>
    <t>KEY HIGHLIGHTS</t>
  </si>
  <si>
    <t>TENANCY SCHEDULE</t>
  </si>
  <si>
    <t>KPMG LEASE SUMMARY</t>
  </si>
  <si>
    <t>OUSTANDING INCENTIVES</t>
  </si>
  <si>
    <t>SERVICE CHARGE</t>
  </si>
  <si>
    <t>CAPEX</t>
  </si>
  <si>
    <t>BANK FINANCING</t>
  </si>
  <si>
    <t>SITE</t>
  </si>
  <si>
    <t>FLOORPLAN</t>
  </si>
  <si>
    <t>STACKING PLAN</t>
  </si>
  <si>
    <t>TECHNICAL OVERVIEW</t>
  </si>
  <si>
    <t>AREA OVERVIEW</t>
  </si>
  <si>
    <t xml:space="preserve">Parking Ratio </t>
  </si>
  <si>
    <t>1:66</t>
  </si>
  <si>
    <t>Three underground floors accommodate a car park area (145 indoord parking spaces + 23 outdoor parking spaces), storage space, bike parking facilities and technical rooms;</t>
  </si>
  <si>
    <t>C (to be issued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</si>
</sst>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1" formatCode="_-* #,##0_-;\-* #,##0_-;_-* &quot;-&quot;_-;_-@_-"/>
    <numFmt numFmtId="44" formatCode="_-* #,##0.00\ &quot;Kč&quot;_-;\-* #,##0.00\ &quot;Kč&quot;_-;_-* &quot;-&quot;??\ &quot;Kč&quot;_-;_-@_-"/>
    <numFmt numFmtId="43" formatCode="_-* #,##0.00_-;\-* #,##0.00_-;_-* &quot;-&quot;??_-;_-@_-"/>
    <numFmt numFmtId="164" formatCode="#,##0&quot; sqm&quot;"/>
    <numFmt numFmtId="165" formatCode="#,##0&quot; spaces&quot;"/>
    <numFmt numFmtId="166" formatCode="[$€-2]\ #,##0.00"/>
    <numFmt numFmtId="167" formatCode="[$€-2]\ #,##0.00;[Red]\-[$€-2]\ #,##0.00"/>
    <numFmt numFmtId="168" formatCode="[$€-2]\ #,##0"/>
    <numFmt numFmtId="169" formatCode="#,##0.00&quot; sqm&quot;"/>
    <numFmt numFmtId="170" formatCode="_-* #,##0_-;\-* #,##0_-;_-* &quot;-&quot;??_-;_-@_-"/>
    <numFmt numFmtId="171" formatCode="_-* #,##0.00000_-;\-* #,##0.00000_-;_-* &quot;-&quot;??_-;_-@_-"/>
    <numFmt numFmtId="172" formatCode="[$-405]d&quot;.&quot;m&quot;.&quot;yyyy"/>
    <numFmt numFmtId="173" formatCode="0.00000"/>
    <numFmt numFmtId="174" formatCode="#,##0.00\ [$€-1]"/>
    <numFmt numFmtId="175" formatCode="#,##0;[Red]\(#,##0\);\-"/>
    <numFmt numFmtId="176" formatCode="#,##0&quot; space(s)&quot;"/>
    <numFmt numFmtId="177" formatCode="0.0\ &quot;years&quot;"/>
    <numFmt numFmtId="178" formatCode="#,##0&quot; years&quot;"/>
    <numFmt numFmtId="179" formatCode="[$€-405]&quot; &quot;#,##0"/>
    <numFmt numFmtId="180" formatCode="_-* #,##0\ [$€-1]_-;\-* #,##0\ [$€-1]_-;_-* &quot;-&quot;??\ [$€-1]_-;_-@_-"/>
    <numFmt numFmtId="181" formatCode="#,##0&quot; units&quot;"/>
    <numFmt numFmtId="182" formatCode="[$€-405]&quot; &quot;#,##0.00"/>
    <numFmt numFmtId="183" formatCode="0.00\ &quot;years&quot;"/>
    <numFmt numFmtId="184" formatCode="[$€-2]\ #,##0;[Red]\-[$€-2]\ #,##0"/>
    <numFmt numFmtId="185" formatCode="#,##0.00\ [$CZK]"/>
    <numFmt numFmtId="186" formatCode="#,##0\ &quot;sqm&quot;"/>
    <numFmt numFmtId="187" formatCode="[$-10405]#,##0;\(#,##0\)"/>
    <numFmt numFmtId="188" formatCode="[$€-2]\ #,##0.0"/>
    <numFmt numFmtId="189" formatCode="_-* #,##0\ [$CZK]_-;\-* #,##0\ [$CZK]_-;_-* &quot;-&quot;??\ [$CZK]_-;_-@_-"/>
    <numFmt numFmtId="190" formatCode="_-* #,##0.0_-;\-* #,##0.0_-;_-* &quot;-&quot;??_-;_-@_-"/>
    <numFmt numFmtId="191" formatCode="0.0&quot; years&quot;"/>
    <numFmt numFmtId="192" formatCode="0.0"/>
    <numFmt numFmtId="193" formatCode="#,##0.00&quot;L&quot;_);[Red]\(#,##0.00&quot;L&quot;\)"/>
    <numFmt numFmtId="194" formatCode="_ * #,##0_)&quot;L&quot;_ ;_ * \(#,##0\)&quot;L&quot;_ ;_ * &quot;-&quot;_)&quot;L&quot;_ ;_ @_ "/>
    <numFmt numFmtId="195" formatCode="_ * #,##0_)_L_ ;_ * \(#,##0\)_L_ ;_ * &quot;-&quot;_)_L_ ;_ @_ "/>
    <numFmt numFmtId="196" formatCode="_ * #,##0.00_)&quot;L&quot;_ ;_ * \(#,##0.00\)&quot;L&quot;_ ;_ * &quot;-&quot;??_)&quot;L&quot;_ ;_ @_ "/>
    <numFmt numFmtId="197" formatCode="_-* #,##0.00\ _D_M_-;\-* #,##0.00\ _D_M_-;_-* &quot;-&quot;??\ _D_M_-;_-@_-"/>
    <numFmt numFmtId="198" formatCode="_-* #,##0.00\ [$€]_-;\-* #,##0.00\ [$€]_-;_-* &quot;-&quot;??\ [$€]_-;_-@_-"/>
    <numFmt numFmtId="199" formatCode="_-&quot;Ł&quot;* #,##0_-;\-&quot;Ł&quot;* #,##0_-;_-&quot;Ł&quot;* &quot;-&quot;_-;_-@_-"/>
    <numFmt numFmtId="200" formatCode="_-&quot;Ł&quot;* #,##0.00_-;\-&quot;Ł&quot;* #,##0.00_-;_-&quot;Ł&quot;* &quot;-&quot;??_-;_-@_-"/>
    <numFmt numFmtId="201" formatCode="_-* #,##0\ [$Kč-405]_-;\-* #,##0\ [$Kč-405]_-;_-* &quot;-&quot;??\ [$Kč-405]_-;_-@_-"/>
    <numFmt numFmtId="202" formatCode="[$€-83C]#,##0"/>
    <numFmt numFmtId="203" formatCode="0.0%"/>
    <numFmt numFmtId="204" formatCode="_-* #,##0.0\ [$CZK]_-;\-* #,##0.0\ [$CZK]_-;_-* &quot;-&quot;??\ [$CZK]_-;_-@_-"/>
  </numFmts>
  <fonts count="53">
    <font>
      <sz val="11"/>
      <color theme="1"/>
      <name val="Calibri"/>
      <family val="2"/>
      <scheme val="minor"/>
    </font>
    <font>
      <sz val="11"/>
      <color theme="1"/>
      <name val="Calibri"/>
      <family val="2"/>
      <charset val="238"/>
      <scheme val="minor"/>
    </font>
    <font>
      <sz val="11"/>
      <color theme="1"/>
      <name val="Calibri"/>
      <family val="2"/>
      <scheme val="minor"/>
    </font>
    <font>
      <sz val="10"/>
      <color theme="1"/>
      <name val="Arial"/>
      <family val="2"/>
    </font>
    <font>
      <sz val="10"/>
      <name val="Verdana"/>
      <family val="2"/>
      <charset val="238"/>
    </font>
    <font>
      <b/>
      <sz val="10"/>
      <name val="Verdana"/>
      <family val="2"/>
      <charset val="238"/>
    </font>
    <font>
      <sz val="10"/>
      <color theme="1"/>
      <name val="Verdana"/>
      <family val="2"/>
      <charset val="238"/>
    </font>
    <font>
      <b/>
      <sz val="10"/>
      <color theme="0"/>
      <name val="Verdana"/>
      <family val="2"/>
      <charset val="238"/>
    </font>
    <font>
      <b/>
      <sz val="10"/>
      <color theme="1"/>
      <name val="Verdana"/>
      <family val="2"/>
      <charset val="238"/>
    </font>
    <font>
      <b/>
      <sz val="10"/>
      <color rgb="FFFFFFFF"/>
      <name val="Verdana"/>
      <family val="2"/>
      <charset val="238"/>
    </font>
    <font>
      <sz val="10"/>
      <name val="Arial"/>
      <family val="2"/>
      <charset val="238"/>
    </font>
    <font>
      <sz val="11"/>
      <color theme="1"/>
      <name val="Arial1"/>
      <charset val="238"/>
    </font>
    <font>
      <sz val="10"/>
      <color theme="8" tint="-0.499984740745262"/>
      <name val="Verdana"/>
      <family val="2"/>
      <charset val="238"/>
    </font>
    <font>
      <b/>
      <sz val="10"/>
      <color rgb="FFFF0000"/>
      <name val="Verdana"/>
      <family val="2"/>
      <charset val="238"/>
    </font>
    <font>
      <sz val="10"/>
      <color rgb="FFC00000"/>
      <name val="Verdana"/>
      <family val="2"/>
      <charset val="238"/>
    </font>
    <font>
      <sz val="10"/>
      <color rgb="FF000000"/>
      <name val="Verdana"/>
      <family val="2"/>
      <charset val="238"/>
    </font>
    <font>
      <i/>
      <sz val="10"/>
      <name val="Verdana"/>
      <family val="2"/>
      <charset val="238"/>
    </font>
    <font>
      <i/>
      <sz val="10"/>
      <color theme="1"/>
      <name val="Verdana"/>
      <family val="2"/>
      <charset val="238"/>
    </font>
    <font>
      <b/>
      <sz val="11"/>
      <name val="Verdana"/>
      <family val="2"/>
      <charset val="238"/>
    </font>
    <font>
      <sz val="8"/>
      <name val="Calibri"/>
      <family val="2"/>
      <scheme val="minor"/>
    </font>
    <font>
      <b/>
      <sz val="10"/>
      <color rgb="FF003D30"/>
      <name val="Verdana"/>
      <family val="2"/>
      <charset val="238"/>
    </font>
    <font>
      <b/>
      <sz val="10"/>
      <color rgb="FFFFFFFF"/>
      <name val="Arial Narrow"/>
      <family val="2"/>
      <charset val="238"/>
    </font>
    <font>
      <sz val="10"/>
      <name val="Arial Narrow"/>
      <family val="2"/>
      <charset val="238"/>
    </font>
    <font>
      <b/>
      <sz val="10"/>
      <name val="Arial Narrow"/>
      <family val="2"/>
      <charset val="238"/>
    </font>
    <font>
      <sz val="11"/>
      <color rgb="FFFF0000"/>
      <name val="Calibri"/>
      <family val="2"/>
      <scheme val="minor"/>
    </font>
    <font>
      <b/>
      <i/>
      <sz val="10"/>
      <color theme="0"/>
      <name val="Verdana"/>
      <family val="2"/>
      <charset val="238"/>
    </font>
    <font>
      <sz val="10"/>
      <color indexed="81"/>
      <name val="Tahoma"/>
      <family val="2"/>
      <charset val="238"/>
    </font>
    <font>
      <b/>
      <sz val="10"/>
      <color indexed="81"/>
      <name val="Tahoma"/>
      <family val="2"/>
      <charset val="238"/>
    </font>
    <font>
      <sz val="11"/>
      <color rgb="FFFF0000"/>
      <name val="Allianz Neo"/>
      <family val="2"/>
    </font>
    <font>
      <sz val="9"/>
      <color rgb="FF333333"/>
      <name val="Verdana"/>
      <family val="2"/>
      <charset val="238"/>
    </font>
    <font>
      <sz val="11"/>
      <color theme="1"/>
      <name val="Calibri"/>
      <family val="2"/>
      <charset val="238"/>
    </font>
    <font>
      <sz val="10"/>
      <name val="Helv"/>
      <charset val="238"/>
    </font>
    <font>
      <sz val="11"/>
      <name val="Times New Roman"/>
      <family val="1"/>
    </font>
    <font>
      <b/>
      <sz val="12"/>
      <name val="Arial"/>
      <family val="2"/>
    </font>
    <font>
      <sz val="10"/>
      <name val="Times New Roman CE"/>
      <charset val="238"/>
    </font>
    <font>
      <sz val="10"/>
      <name val="Arial"/>
      <family val="2"/>
    </font>
    <font>
      <sz val="11"/>
      <name val="Calibri"/>
      <family val="2"/>
      <charset val="238"/>
    </font>
    <font>
      <i/>
      <sz val="11"/>
      <color theme="1"/>
      <name val="Aptos"/>
      <family val="2"/>
    </font>
    <font>
      <sz val="11"/>
      <name val="Calibri"/>
      <family val="2"/>
      <charset val="238"/>
    </font>
    <font>
      <sz val="10"/>
      <color theme="5"/>
      <name val="Verdana"/>
      <family val="2"/>
      <charset val="238"/>
    </font>
    <font>
      <sz val="10"/>
      <color rgb="FFFF0000"/>
      <name val="Verdana"/>
      <family val="2"/>
      <charset val="238"/>
    </font>
    <font>
      <sz val="1"/>
      <color theme="1"/>
      <name val="Calibri"/>
      <family val="2"/>
      <charset val="238"/>
      <scheme val="minor"/>
    </font>
    <font>
      <sz val="10"/>
      <name val="Arial"/>
      <family val="2"/>
      <charset val="238"/>
    </font>
    <font>
      <sz val="9"/>
      <name val="Calibri"/>
      <family val="2"/>
      <charset val="238"/>
    </font>
    <font>
      <b/>
      <sz val="9"/>
      <name val="Calibri"/>
      <family val="2"/>
      <charset val="238"/>
    </font>
    <font>
      <sz val="10"/>
      <color indexed="9"/>
      <name val="Calibri"/>
      <family val="2"/>
      <charset val="238"/>
    </font>
    <font>
      <sz val="10"/>
      <color theme="1"/>
      <name val="Verde"/>
      <charset val="238"/>
    </font>
    <font>
      <i/>
      <sz val="11"/>
      <color theme="1"/>
      <name val="Calibri"/>
      <family val="2"/>
      <charset val="238"/>
      <scheme val="minor"/>
    </font>
    <font>
      <i/>
      <sz val="9"/>
      <name val="Verdana"/>
      <family val="2"/>
      <charset val="238"/>
    </font>
    <font>
      <b/>
      <sz val="14"/>
      <color rgb="FFFFFFFF"/>
      <name val="Verdana"/>
      <family val="2"/>
      <charset val="238"/>
    </font>
    <font>
      <b/>
      <sz val="20"/>
      <color theme="1"/>
      <name val="Verdana"/>
      <family val="2"/>
      <charset val="238"/>
    </font>
    <font>
      <b/>
      <sz val="12"/>
      <color rgb="FFFFFFFF"/>
      <name val="Verdana"/>
      <family val="2"/>
      <charset val="238"/>
    </font>
    <font>
      <sz val="12"/>
      <color rgb="FF000000"/>
      <name val="Aptos"/>
      <family val="2"/>
    </font>
  </fonts>
  <fills count="9">
    <fill>
      <patternFill patternType="none"/>
    </fill>
    <fill>
      <patternFill patternType="gray125"/>
    </fill>
    <fill>
      <patternFill patternType="solid">
        <fgColor theme="0"/>
        <bgColor indexed="64"/>
      </patternFill>
    </fill>
    <fill>
      <patternFill patternType="solid">
        <fgColor rgb="FF0061BA"/>
        <bgColor indexed="64"/>
      </patternFill>
    </fill>
    <fill>
      <patternFill patternType="solid">
        <fgColor rgb="FF002060"/>
        <bgColor indexed="64"/>
      </patternFill>
    </fill>
    <fill>
      <patternFill patternType="solid">
        <fgColor rgb="FFF3F9FF"/>
        <bgColor indexed="64"/>
      </patternFill>
    </fill>
    <fill>
      <patternFill patternType="solid">
        <fgColor rgb="FF002060"/>
        <bgColor rgb="FFD9D9D9"/>
      </patternFill>
    </fill>
    <fill>
      <patternFill patternType="solid">
        <fgColor rgb="FFF3F9FF"/>
        <bgColor rgb="FF000000"/>
      </patternFill>
    </fill>
    <fill>
      <patternFill patternType="solid">
        <fgColor rgb="FF002060"/>
        <bgColor rgb="FF0B326B"/>
      </patternFill>
    </fill>
  </fills>
  <borders count="17">
    <border>
      <left/>
      <right/>
      <top/>
      <bottom/>
      <diagonal/>
    </border>
    <border>
      <left/>
      <right/>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top style="thin">
        <color indexed="64"/>
      </top>
      <bottom style="thin">
        <color indexed="64"/>
      </bottom>
      <diagonal/>
    </border>
    <border>
      <left/>
      <right/>
      <top style="hair">
        <color indexed="64"/>
      </top>
      <bottom style="thin">
        <color indexed="64"/>
      </bottom>
      <diagonal/>
    </border>
    <border>
      <left/>
      <right/>
      <top style="thin">
        <color indexed="64"/>
      </top>
      <bottom/>
      <diagonal/>
    </border>
    <border>
      <left/>
      <right/>
      <top style="medium">
        <color indexed="64"/>
      </top>
      <bottom style="hair">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bottom style="thin">
        <color indexed="64"/>
      </bottom>
      <diagonal/>
    </border>
    <border>
      <left/>
      <right/>
      <top style="double">
        <color indexed="64"/>
      </top>
      <bottom style="hair">
        <color indexed="64"/>
      </bottom>
      <diagonal/>
    </border>
  </borders>
  <cellStyleXfs count="1056">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3" fillId="0" borderId="0"/>
    <xf numFmtId="0" fontId="10" fillId="0" borderId="0"/>
    <xf numFmtId="9" fontId="11" fillId="0" borderId="0"/>
    <xf numFmtId="0" fontId="1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31" fillId="0" borderId="0"/>
    <xf numFmtId="0" fontId="31" fillId="0" borderId="0"/>
    <xf numFmtId="3" fontId="32" fillId="0" borderId="0" applyFont="0" applyFill="0" applyBorder="0" applyAlignment="0" applyProtection="0"/>
    <xf numFmtId="197"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98" fontId="10" fillId="0" borderId="0" applyFont="0" applyFill="0" applyBorder="0" applyAlignment="0" applyProtection="0"/>
    <xf numFmtId="194" fontId="10" fillId="0" borderId="0" applyFont="0" applyFill="0" applyBorder="0" applyAlignment="0" applyProtection="0"/>
    <xf numFmtId="196" fontId="10" fillId="0" borderId="0" applyFont="0" applyFill="0" applyBorder="0" applyAlignment="0" applyProtection="0"/>
    <xf numFmtId="0" fontId="33" fillId="0" borderId="9" applyNumberFormat="0" applyAlignment="0" applyProtection="0">
      <alignment horizontal="left" vertical="center"/>
    </xf>
    <xf numFmtId="0" fontId="33" fillId="0" borderId="4">
      <alignment horizontal="left" vertical="center"/>
    </xf>
    <xf numFmtId="0" fontId="34" fillId="0" borderId="0"/>
    <xf numFmtId="0" fontId="10" fillId="0" borderId="0"/>
    <xf numFmtId="193" fontId="10" fillId="0" borderId="0" applyFont="0" applyFill="0" applyBorder="0" applyAlignment="0" applyProtection="0"/>
    <xf numFmtId="195" fontId="10" fillId="0" borderId="0" applyFont="0" applyFill="0" applyBorder="0" applyAlignment="0" applyProtection="0"/>
    <xf numFmtId="0" fontId="31" fillId="0" borderId="0"/>
    <xf numFmtId="199" fontId="10" fillId="0" borderId="0" applyFont="0" applyFill="0" applyBorder="0" applyAlignment="0" applyProtection="0"/>
    <xf numFmtId="200" fontId="10" fillId="0" borderId="0" applyFont="0" applyFill="0" applyBorder="0" applyAlignment="0" applyProtection="0"/>
    <xf numFmtId="9" fontId="10" fillId="0" borderId="0" applyFont="0" applyFill="0" applyBorder="0" applyAlignment="0" applyProtection="0"/>
    <xf numFmtId="0" fontId="10" fillId="0" borderId="0"/>
    <xf numFmtId="197"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0" fontId="30" fillId="0" borderId="0"/>
    <xf numFmtId="0" fontId="35" fillId="0" borderId="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0" fontId="36" fillId="0" borderId="0"/>
    <xf numFmtId="43" fontId="10"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0" fontId="38" fillId="0" borderId="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0" fontId="10" fillId="0" borderId="0" applyFill="0"/>
    <xf numFmtId="0" fontId="10" fillId="0" borderId="0"/>
    <xf numFmtId="0" fontId="42" fillId="0" borderId="0"/>
    <xf numFmtId="0" fontId="35" fillId="0" borderId="0"/>
  </cellStyleXfs>
  <cellXfs count="338">
    <xf numFmtId="0" fontId="0" fillId="0" borderId="0" xfId="0"/>
    <xf numFmtId="0" fontId="6" fillId="0" borderId="0" xfId="0" applyFont="1" applyAlignment="1">
      <alignment horizontal="right" vertical="center"/>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vertical="center"/>
    </xf>
    <xf numFmtId="0" fontId="6"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164" fontId="6" fillId="0" borderId="0" xfId="0" applyNumberFormat="1" applyFont="1" applyAlignment="1">
      <alignment horizontal="left" vertical="top"/>
    </xf>
    <xf numFmtId="0" fontId="6" fillId="0" borderId="0" xfId="0" applyFont="1"/>
    <xf numFmtId="0" fontId="5" fillId="0" borderId="0" xfId="3" applyFont="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0" fontId="12" fillId="2" borderId="0" xfId="0" applyFont="1" applyFill="1" applyAlignment="1">
      <alignment horizontal="right" vertical="center"/>
    </xf>
    <xf numFmtId="0" fontId="6" fillId="2" borderId="0" xfId="0" applyFont="1" applyFill="1" applyAlignment="1">
      <alignment horizontal="left" vertical="top" wrapText="1"/>
    </xf>
    <xf numFmtId="0" fontId="6" fillId="2" borderId="0" xfId="0" applyFont="1" applyFill="1" applyAlignment="1">
      <alignment horizontal="left" vertical="center" wrapText="1"/>
    </xf>
    <xf numFmtId="0" fontId="12" fillId="2" borderId="0" xfId="0" applyFont="1" applyFill="1" applyAlignment="1">
      <alignment vertical="center"/>
    </xf>
    <xf numFmtId="0" fontId="12" fillId="2" borderId="0" xfId="0" applyFont="1" applyFill="1" applyAlignment="1">
      <alignment horizontal="center" vertical="center"/>
    </xf>
    <xf numFmtId="0" fontId="12" fillId="2" borderId="0" xfId="0" applyFont="1" applyFill="1" applyAlignment="1">
      <alignment horizontal="left" vertical="center"/>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2" fillId="0" borderId="0" xfId="0" applyFont="1" applyAlignment="1">
      <alignment vertical="center"/>
    </xf>
    <xf numFmtId="0" fontId="5" fillId="2" borderId="0" xfId="0" applyFont="1" applyFill="1" applyAlignment="1">
      <alignment horizontal="left" vertical="center"/>
    </xf>
    <xf numFmtId="1" fontId="12" fillId="2" borderId="0" xfId="0" applyNumberFormat="1" applyFont="1" applyFill="1" applyAlignment="1">
      <alignment vertical="center"/>
    </xf>
    <xf numFmtId="1" fontId="12" fillId="2" borderId="0" xfId="0" applyNumberFormat="1"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1" fontId="4" fillId="0" borderId="0" xfId="0" applyNumberFormat="1" applyFont="1" applyAlignment="1">
      <alignment horizontal="center" vertical="center"/>
    </xf>
    <xf numFmtId="0" fontId="4" fillId="0" borderId="0" xfId="0" applyFont="1" applyAlignment="1">
      <alignment horizontal="left" vertical="top" wrapText="1"/>
    </xf>
    <xf numFmtId="14" fontId="4" fillId="0" borderId="0" xfId="0" applyNumberFormat="1" applyFont="1" applyAlignment="1">
      <alignment horizontal="right" vertical="center"/>
    </xf>
    <xf numFmtId="0" fontId="12" fillId="0" borderId="0" xfId="0" applyFont="1" applyAlignment="1">
      <alignment horizontal="center" vertical="center"/>
    </xf>
    <xf numFmtId="43" fontId="4" fillId="0" borderId="0" xfId="1" applyFont="1" applyFill="1" applyAlignment="1">
      <alignment horizontal="center" vertical="center"/>
    </xf>
    <xf numFmtId="43" fontId="12" fillId="0" borderId="0" xfId="1" applyFont="1" applyAlignment="1">
      <alignment horizontal="right" vertical="center"/>
    </xf>
    <xf numFmtId="0" fontId="12" fillId="0" borderId="0" xfId="0" applyFont="1" applyAlignment="1">
      <alignment horizontal="right" vertical="center"/>
    </xf>
    <xf numFmtId="1" fontId="12" fillId="0" borderId="0" xfId="0" applyNumberFormat="1" applyFont="1" applyAlignment="1">
      <alignment vertical="center"/>
    </xf>
    <xf numFmtId="1" fontId="12" fillId="0" borderId="0" xfId="0" applyNumberFormat="1" applyFont="1" applyAlignment="1">
      <alignment horizontal="center" vertical="center"/>
    </xf>
    <xf numFmtId="172" fontId="12" fillId="0" borderId="0" xfId="0" applyNumberFormat="1" applyFont="1" applyAlignment="1">
      <alignment horizontal="center" vertical="center"/>
    </xf>
    <xf numFmtId="172" fontId="13" fillId="0" borderId="0" xfId="0" applyNumberFormat="1" applyFont="1" applyAlignment="1">
      <alignment horizontal="left" vertical="center"/>
    </xf>
    <xf numFmtId="172" fontId="12" fillId="0" borderId="0" xfId="0" applyNumberFormat="1" applyFont="1" applyAlignment="1">
      <alignment horizontal="right" vertical="center"/>
    </xf>
    <xf numFmtId="173" fontId="12" fillId="0" borderId="0" xfId="0" applyNumberFormat="1" applyFont="1" applyAlignment="1">
      <alignment horizontal="left" vertical="center"/>
    </xf>
    <xf numFmtId="2" fontId="14" fillId="0" borderId="0" xfId="0" applyNumberFormat="1" applyFont="1" applyAlignment="1">
      <alignment horizontal="left" vertical="center"/>
    </xf>
    <xf numFmtId="172" fontId="4" fillId="0" borderId="0" xfId="0" applyNumberFormat="1" applyFont="1" applyAlignment="1">
      <alignment horizontal="right" vertical="center"/>
    </xf>
    <xf numFmtId="0" fontId="7" fillId="0" borderId="0" xfId="0" applyFont="1" applyAlignment="1">
      <alignment vertical="center"/>
    </xf>
    <xf numFmtId="0" fontId="4" fillId="0" borderId="0" xfId="0" applyFont="1" applyAlignment="1">
      <alignment vertical="center"/>
    </xf>
    <xf numFmtId="166" fontId="16" fillId="0" borderId="0" xfId="1" applyNumberFormat="1" applyFont="1" applyBorder="1" applyAlignment="1">
      <alignment horizontal="right" vertical="center"/>
    </xf>
    <xf numFmtId="4" fontId="16" fillId="0" borderId="0" xfId="1" applyNumberFormat="1" applyFont="1" applyBorder="1" applyAlignment="1">
      <alignment horizontal="right" vertical="center"/>
    </xf>
    <xf numFmtId="4" fontId="16" fillId="0" borderId="0" xfId="1" applyNumberFormat="1" applyFont="1" applyFill="1" applyBorder="1" applyAlignment="1">
      <alignment horizontal="right" vertical="center"/>
    </xf>
    <xf numFmtId="0" fontId="13" fillId="0" borderId="0" xfId="0" applyFont="1" applyAlignment="1">
      <alignment horizontal="center" vertical="center"/>
    </xf>
    <xf numFmtId="174" fontId="4" fillId="0" borderId="0" xfId="0" applyNumberFormat="1" applyFont="1" applyAlignment="1" applyProtection="1">
      <alignment vertical="center" wrapText="1"/>
      <protection locked="0"/>
    </xf>
    <xf numFmtId="0" fontId="16" fillId="0" borderId="0" xfId="0" applyFont="1" applyAlignment="1">
      <alignment vertical="center" wrapText="1"/>
    </xf>
    <xf numFmtId="1" fontId="4" fillId="0" borderId="0" xfId="4" applyNumberFormat="1" applyFont="1" applyAlignment="1">
      <alignment vertical="center"/>
    </xf>
    <xf numFmtId="1" fontId="4" fillId="0" borderId="0" xfId="4" applyNumberFormat="1" applyFont="1" applyAlignment="1">
      <alignment horizontal="center" vertical="center"/>
    </xf>
    <xf numFmtId="0" fontId="6" fillId="0" borderId="0" xfId="0" applyFont="1" applyAlignment="1">
      <alignment horizontal="left" vertical="center" wrapText="1"/>
    </xf>
    <xf numFmtId="1" fontId="6" fillId="0" borderId="0" xfId="0" applyNumberFormat="1" applyFont="1" applyAlignment="1">
      <alignment vertical="center"/>
    </xf>
    <xf numFmtId="1" fontId="6" fillId="0" borderId="0" xfId="0" applyNumberFormat="1" applyFont="1" applyAlignment="1">
      <alignment horizontal="center" vertical="center"/>
    </xf>
    <xf numFmtId="0" fontId="18" fillId="0" borderId="0" xfId="3" applyFont="1" applyAlignment="1">
      <alignment vertical="center"/>
    </xf>
    <xf numFmtId="0" fontId="6" fillId="2" borderId="0" xfId="0" applyFont="1" applyFill="1"/>
    <xf numFmtId="187" fontId="4" fillId="2" borderId="0" xfId="8" applyNumberFormat="1" applyFont="1" applyFill="1" applyAlignment="1">
      <alignment horizontal="left"/>
    </xf>
    <xf numFmtId="0" fontId="20" fillId="2" borderId="0" xfId="7" applyFont="1" applyFill="1" applyAlignment="1">
      <alignment vertical="center"/>
    </xf>
    <xf numFmtId="0" fontId="9" fillId="2" borderId="0" xfId="0" applyFont="1" applyFill="1" applyAlignment="1">
      <alignment horizontal="center" vertical="center" wrapText="1"/>
    </xf>
    <xf numFmtId="164" fontId="6" fillId="0" borderId="0" xfId="0" applyNumberFormat="1" applyFont="1"/>
    <xf numFmtId="175" fontId="4" fillId="0" borderId="1" xfId="0" applyNumberFormat="1" applyFont="1" applyBorder="1" applyAlignment="1">
      <alignment vertical="center"/>
    </xf>
    <xf numFmtId="175" fontId="4" fillId="0" borderId="3" xfId="0" applyNumberFormat="1" applyFont="1" applyBorder="1" applyAlignment="1">
      <alignment vertical="center"/>
    </xf>
    <xf numFmtId="175" fontId="15" fillId="0" borderId="3" xfId="0" applyNumberFormat="1" applyFont="1" applyBorder="1" applyAlignment="1">
      <alignment vertical="center"/>
    </xf>
    <xf numFmtId="0" fontId="8" fillId="0" borderId="0" xfId="0" applyFont="1" applyAlignment="1">
      <alignment horizontal="left" vertical="center"/>
    </xf>
    <xf numFmtId="0" fontId="6" fillId="0" borderId="0" xfId="0" applyFont="1" applyAlignment="1">
      <alignment horizontal="center"/>
    </xf>
    <xf numFmtId="2" fontId="6" fillId="0" borderId="0" xfId="0" applyNumberFormat="1" applyFont="1"/>
    <xf numFmtId="0" fontId="8" fillId="0" borderId="0" xfId="0" applyFont="1"/>
    <xf numFmtId="186" fontId="23" fillId="2" borderId="0" xfId="7" applyNumberFormat="1" applyFont="1" applyFill="1" applyAlignment="1">
      <alignment horizontal="left" vertical="center"/>
    </xf>
    <xf numFmtId="186" fontId="22" fillId="2" borderId="0" xfId="7" applyNumberFormat="1" applyFont="1" applyFill="1" applyAlignment="1">
      <alignment horizontal="center" vertical="center" wrapText="1"/>
    </xf>
    <xf numFmtId="0" fontId="7" fillId="2" borderId="0" xfId="0" applyFont="1" applyFill="1" applyAlignment="1">
      <alignment vertical="center"/>
    </xf>
    <xf numFmtId="0" fontId="4" fillId="2" borderId="0" xfId="0" applyFont="1" applyFill="1" applyAlignment="1">
      <alignment vertical="center"/>
    </xf>
    <xf numFmtId="164" fontId="4" fillId="0" borderId="3" xfId="4" applyNumberFormat="1" applyFont="1" applyBorder="1" applyAlignment="1">
      <alignment horizontal="right" vertical="center"/>
    </xf>
    <xf numFmtId="0" fontId="24" fillId="0" borderId="0" xfId="0" applyFont="1"/>
    <xf numFmtId="1" fontId="7" fillId="0" borderId="0" xfId="0" applyNumberFormat="1" applyFont="1" applyAlignment="1">
      <alignment horizontal="left" vertical="center"/>
    </xf>
    <xf numFmtId="168" fontId="7" fillId="0" borderId="0" xfId="1" applyNumberFormat="1" applyFont="1" applyFill="1" applyBorder="1" applyAlignment="1">
      <alignment horizontal="right" vertical="center"/>
    </xf>
    <xf numFmtId="0" fontId="17" fillId="0" borderId="0" xfId="0" applyFont="1"/>
    <xf numFmtId="166" fontId="16" fillId="0" borderId="0" xfId="1" applyNumberFormat="1" applyFont="1" applyBorder="1" applyAlignment="1">
      <alignment horizontal="left" vertical="center"/>
    </xf>
    <xf numFmtId="0" fontId="16" fillId="0" borderId="0" xfId="0" applyFont="1" applyAlignment="1">
      <alignment vertical="center"/>
    </xf>
    <xf numFmtId="166" fontId="4" fillId="0" borderId="0" xfId="0" applyNumberFormat="1" applyFont="1" applyAlignment="1">
      <alignment horizontal="right" vertical="center"/>
    </xf>
    <xf numFmtId="168" fontId="4" fillId="0" borderId="3" xfId="0" applyNumberFormat="1" applyFont="1" applyBorder="1" applyAlignment="1">
      <alignment vertical="center"/>
    </xf>
    <xf numFmtId="166" fontId="4" fillId="0" borderId="0" xfId="0" applyNumberFormat="1" applyFont="1" applyAlignment="1">
      <alignment vertical="center"/>
    </xf>
    <xf numFmtId="14" fontId="6" fillId="0" borderId="0" xfId="0" applyNumberFormat="1" applyFont="1" applyAlignment="1">
      <alignment horizontal="right" vertical="center"/>
    </xf>
    <xf numFmtId="171" fontId="0" fillId="0" borderId="0" xfId="1" applyNumberFormat="1" applyFont="1"/>
    <xf numFmtId="2" fontId="0" fillId="0" borderId="0" xfId="0" applyNumberFormat="1"/>
    <xf numFmtId="176" fontId="4" fillId="0" borderId="1" xfId="4" applyNumberFormat="1" applyFont="1" applyBorder="1" applyAlignment="1">
      <alignment horizontal="right" vertical="center"/>
    </xf>
    <xf numFmtId="185" fontId="4"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wrapText="1"/>
    </xf>
    <xf numFmtId="0" fontId="8" fillId="0" borderId="0" xfId="0" applyFont="1" applyAlignment="1">
      <alignment horizontal="center" vertical="top"/>
    </xf>
    <xf numFmtId="0" fontId="37" fillId="0" borderId="0" xfId="0" applyFont="1" applyAlignment="1">
      <alignment vertical="center"/>
    </xf>
    <xf numFmtId="0" fontId="39" fillId="2" borderId="0" xfId="0" applyFont="1" applyFill="1" applyAlignment="1">
      <alignment vertical="center"/>
    </xf>
    <xf numFmtId="10" fontId="6" fillId="0" borderId="0" xfId="2" applyNumberFormat="1" applyFont="1" applyAlignment="1">
      <alignment horizontal="right"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0" fillId="0" borderId="0" xfId="0" applyAlignment="1">
      <alignment horizontal="left"/>
    </xf>
    <xf numFmtId="169" fontId="0" fillId="0" borderId="0" xfId="0" applyNumberFormat="1"/>
    <xf numFmtId="0" fontId="13" fillId="0" borderId="0" xfId="0" applyFont="1"/>
    <xf numFmtId="0" fontId="40" fillId="0" borderId="0" xfId="0" applyFont="1"/>
    <xf numFmtId="0" fontId="5" fillId="0" borderId="0" xfId="0" applyFont="1"/>
    <xf numFmtId="0" fontId="4" fillId="0" borderId="0" xfId="0" applyFont="1"/>
    <xf numFmtId="0" fontId="6" fillId="0" borderId="0" xfId="0" applyFont="1" applyAlignment="1">
      <alignment horizontal="center" wrapText="1"/>
    </xf>
    <xf numFmtId="0" fontId="41" fillId="0" borderId="0" xfId="0" applyFont="1" applyAlignment="1">
      <alignment vertical="center" wrapText="1"/>
    </xf>
    <xf numFmtId="0" fontId="41" fillId="0" borderId="0" xfId="0" applyFont="1" applyAlignment="1">
      <alignment vertical="top" wrapText="1"/>
    </xf>
    <xf numFmtId="0" fontId="1" fillId="0" borderId="0" xfId="0" applyFont="1" applyAlignment="1">
      <alignment vertical="top" wrapText="1"/>
    </xf>
    <xf numFmtId="0" fontId="43" fillId="2" borderId="0" xfId="1054" applyFont="1" applyFill="1"/>
    <xf numFmtId="0" fontId="44" fillId="2" borderId="0" xfId="1054" applyFont="1" applyFill="1" applyAlignment="1">
      <alignment horizontal="left"/>
    </xf>
    <xf numFmtId="0" fontId="42" fillId="0" borderId="0" xfId="1054"/>
    <xf numFmtId="0" fontId="42" fillId="2" borderId="0" xfId="1054" applyFill="1"/>
    <xf numFmtId="49" fontId="43" fillId="2" borderId="0" xfId="1054" applyNumberFormat="1" applyFont="1" applyFill="1" applyAlignment="1">
      <alignment horizontal="left"/>
    </xf>
    <xf numFmtId="4" fontId="43" fillId="2" borderId="0" xfId="1054" applyNumberFormat="1" applyFont="1" applyFill="1" applyAlignment="1">
      <alignment horizontal="center"/>
    </xf>
    <xf numFmtId="0" fontId="45" fillId="2" borderId="0" xfId="1054" applyFont="1" applyFill="1"/>
    <xf numFmtId="203" fontId="16" fillId="0" borderId="3" xfId="2" applyNumberFormat="1" applyFont="1" applyFill="1" applyBorder="1" applyAlignment="1">
      <alignment horizontal="right" vertical="center"/>
    </xf>
    <xf numFmtId="164" fontId="4" fillId="0" borderId="10" xfId="4" applyNumberFormat="1" applyFont="1" applyBorder="1" applyAlignment="1">
      <alignment horizontal="right" vertical="center"/>
    </xf>
    <xf numFmtId="43" fontId="4" fillId="0" borderId="1" xfId="1" applyFont="1" applyBorder="1" applyAlignment="1">
      <alignment horizontal="right" vertical="center"/>
    </xf>
    <xf numFmtId="188" fontId="4" fillId="0" borderId="3" xfId="0" applyNumberFormat="1" applyFont="1" applyBorder="1" applyAlignment="1">
      <alignment vertical="center"/>
    </xf>
    <xf numFmtId="164" fontId="4" fillId="0" borderId="1" xfId="4" applyNumberFormat="1" applyFont="1" applyBorder="1" applyAlignment="1">
      <alignment horizontal="right" vertical="center"/>
    </xf>
    <xf numFmtId="203" fontId="16" fillId="0" borderId="1" xfId="2" applyNumberFormat="1" applyFont="1" applyFill="1" applyBorder="1" applyAlignment="1">
      <alignment horizontal="right" vertical="center"/>
    </xf>
    <xf numFmtId="168" fontId="4" fillId="0" borderId="1" xfId="0" applyNumberFormat="1" applyFont="1" applyBorder="1" applyAlignment="1">
      <alignment vertical="center"/>
    </xf>
    <xf numFmtId="188" fontId="4" fillId="0" borderId="1" xfId="0" applyNumberFormat="1" applyFont="1" applyBorder="1" applyAlignment="1">
      <alignment vertical="center"/>
    </xf>
    <xf numFmtId="175" fontId="4" fillId="0" borderId="10" xfId="0" applyNumberFormat="1" applyFont="1" applyBorder="1" applyAlignment="1">
      <alignment vertical="center"/>
    </xf>
    <xf numFmtId="170" fontId="4" fillId="0" borderId="0" xfId="1" applyNumberFormat="1" applyFont="1" applyBorder="1" applyAlignment="1">
      <alignment horizontal="right" vertical="center"/>
    </xf>
    <xf numFmtId="203" fontId="16" fillId="0" borderId="10" xfId="2" applyNumberFormat="1" applyFont="1" applyFill="1" applyBorder="1" applyAlignment="1">
      <alignment horizontal="right" vertical="center"/>
    </xf>
    <xf numFmtId="168" fontId="4" fillId="0" borderId="10" xfId="0" applyNumberFormat="1" applyFont="1" applyBorder="1" applyAlignment="1">
      <alignment vertical="center"/>
    </xf>
    <xf numFmtId="188" fontId="4" fillId="0" borderId="10" xfId="0" applyNumberFormat="1" applyFont="1" applyBorder="1" applyAlignment="1">
      <alignment vertical="center"/>
    </xf>
    <xf numFmtId="189" fontId="17" fillId="0" borderId="0" xfId="0" applyNumberFormat="1" applyFont="1"/>
    <xf numFmtId="0" fontId="8" fillId="0" borderId="0" xfId="0" applyFont="1" applyAlignment="1">
      <alignment horizontal="left"/>
    </xf>
    <xf numFmtId="0" fontId="6" fillId="0" borderId="0" xfId="0" applyFont="1" applyAlignment="1">
      <alignment horizontal="left"/>
    </xf>
    <xf numFmtId="0" fontId="9" fillId="0" borderId="0" xfId="7" applyFont="1" applyAlignment="1">
      <alignment horizontal="left" vertical="center"/>
    </xf>
    <xf numFmtId="0" fontId="4" fillId="0" borderId="1"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2" xfId="0" applyFont="1" applyBorder="1" applyAlignment="1" applyProtection="1">
      <alignment vertical="center"/>
      <protection locked="0"/>
    </xf>
    <xf numFmtId="10" fontId="6" fillId="0" borderId="0" xfId="2" applyNumberFormat="1" applyFont="1"/>
    <xf numFmtId="3" fontId="48" fillId="0" borderId="0" xfId="0" applyNumberFormat="1" applyFont="1" applyAlignment="1">
      <alignment horizontal="left"/>
    </xf>
    <xf numFmtId="0" fontId="48" fillId="0" borderId="0" xfId="1053" applyFont="1" applyAlignment="1">
      <alignment horizontal="right"/>
    </xf>
    <xf numFmtId="0" fontId="9" fillId="4" borderId="0" xfId="7" applyFont="1" applyFill="1" applyAlignment="1">
      <alignment horizontal="left" vertical="center"/>
    </xf>
    <xf numFmtId="0" fontId="6" fillId="5" borderId="3" xfId="0" applyFont="1" applyFill="1" applyBorder="1"/>
    <xf numFmtId="0" fontId="6" fillId="5" borderId="3" xfId="0" applyFont="1" applyFill="1" applyBorder="1" applyAlignment="1">
      <alignment horizontal="left"/>
    </xf>
    <xf numFmtId="0" fontId="6" fillId="5" borderId="2" xfId="0" applyFont="1" applyFill="1" applyBorder="1"/>
    <xf numFmtId="0" fontId="6" fillId="5" borderId="2" xfId="0" applyFont="1" applyFill="1" applyBorder="1" applyAlignment="1">
      <alignment horizontal="left"/>
    </xf>
    <xf numFmtId="0" fontId="50" fillId="0" borderId="0" xfId="0" applyFont="1"/>
    <xf numFmtId="0" fontId="47" fillId="5" borderId="11" xfId="0" applyFont="1" applyFill="1" applyBorder="1"/>
    <xf numFmtId="14" fontId="47" fillId="5" borderId="12" xfId="0" applyNumberFormat="1" applyFont="1" applyFill="1" applyBorder="1"/>
    <xf numFmtId="0" fontId="47" fillId="5" borderId="13" xfId="0" applyFont="1" applyFill="1" applyBorder="1"/>
    <xf numFmtId="0" fontId="47" fillId="5" borderId="14" xfId="0" applyFont="1" applyFill="1" applyBorder="1"/>
    <xf numFmtId="0" fontId="49" fillId="4" borderId="0" xfId="7" applyFont="1" applyFill="1" applyAlignment="1">
      <alignment vertical="center"/>
    </xf>
    <xf numFmtId="0" fontId="51" fillId="4" borderId="0" xfId="7" applyFont="1" applyFill="1" applyAlignment="1">
      <alignment vertical="center"/>
    </xf>
    <xf numFmtId="0" fontId="9" fillId="4" borderId="0" xfId="0" applyFont="1" applyFill="1" applyAlignment="1">
      <alignment horizontal="center" vertical="center" wrapText="1"/>
    </xf>
    <xf numFmtId="1" fontId="9" fillId="4" borderId="0" xfId="0" applyNumberFormat="1" applyFont="1" applyFill="1" applyAlignment="1">
      <alignment horizontal="center" vertical="center" wrapText="1"/>
    </xf>
    <xf numFmtId="172" fontId="9" fillId="4" borderId="0" xfId="0" applyNumberFormat="1" applyFont="1" applyFill="1" applyAlignment="1">
      <alignment horizontal="center" vertical="center" wrapText="1"/>
    </xf>
    <xf numFmtId="2" fontId="9" fillId="4" borderId="0" xfId="0" applyNumberFormat="1" applyFont="1" applyFill="1" applyAlignment="1">
      <alignment horizontal="center" vertical="center" wrapText="1"/>
    </xf>
    <xf numFmtId="174" fontId="4" fillId="5" borderId="1" xfId="0" applyNumberFormat="1" applyFont="1" applyFill="1" applyBorder="1" applyAlignment="1" applyProtection="1">
      <alignment horizontal="left" vertical="center"/>
      <protection locked="0"/>
    </xf>
    <xf numFmtId="0" fontId="4" fillId="5" borderId="1" xfId="5" applyFont="1" applyFill="1" applyBorder="1" applyAlignment="1">
      <alignment horizontal="center" vertical="center"/>
    </xf>
    <xf numFmtId="175" fontId="4" fillId="5" borderId="1" xfId="0" applyNumberFormat="1" applyFont="1" applyFill="1" applyBorder="1" applyAlignment="1">
      <alignment horizontal="center" vertical="center"/>
    </xf>
    <xf numFmtId="169" fontId="4" fillId="5" borderId="1" xfId="4" applyNumberFormat="1" applyFont="1" applyFill="1" applyBorder="1" applyAlignment="1">
      <alignment horizontal="center" vertical="center"/>
    </xf>
    <xf numFmtId="176" fontId="4" fillId="5" borderId="1" xfId="4" applyNumberFormat="1" applyFont="1" applyFill="1" applyBorder="1" applyAlignment="1">
      <alignment horizontal="center" vertical="center"/>
    </xf>
    <xf numFmtId="3" fontId="4" fillId="5" borderId="3" xfId="1" applyNumberFormat="1" applyFont="1" applyFill="1" applyBorder="1" applyAlignment="1">
      <alignment horizontal="center" vertical="center"/>
    </xf>
    <xf numFmtId="14"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92" fontId="4" fillId="5" borderId="1" xfId="0" applyNumberFormat="1" applyFont="1" applyFill="1" applyBorder="1" applyAlignment="1">
      <alignment horizontal="center" vertical="center"/>
    </xf>
    <xf numFmtId="166" fontId="4" fillId="5" borderId="1" xfId="1" applyNumberFormat="1" applyFont="1" applyFill="1" applyBorder="1" applyAlignment="1">
      <alignment horizontal="center" vertical="center"/>
    </xf>
    <xf numFmtId="168" fontId="4" fillId="5" borderId="1" xfId="1" applyNumberFormat="1" applyFont="1" applyFill="1" applyBorder="1" applyAlignment="1">
      <alignment horizontal="center" vertical="center"/>
    </xf>
    <xf numFmtId="9" fontId="4" fillId="5" borderId="1" xfId="2" applyFont="1" applyFill="1" applyBorder="1" applyAlignment="1">
      <alignment horizontal="center" vertical="center"/>
    </xf>
    <xf numFmtId="174" fontId="4" fillId="5" borderId="3" xfId="0" applyNumberFormat="1" applyFont="1" applyFill="1" applyBorder="1" applyAlignment="1" applyProtection="1">
      <alignment horizontal="left" vertical="center"/>
      <protection locked="0"/>
    </xf>
    <xf numFmtId="0" fontId="4" fillId="5" borderId="3" xfId="5" applyFont="1" applyFill="1" applyBorder="1" applyAlignment="1">
      <alignment horizontal="center" vertical="center"/>
    </xf>
    <xf numFmtId="175" fontId="4" fillId="5" borderId="3" xfId="0" applyNumberFormat="1" applyFont="1" applyFill="1" applyBorder="1" applyAlignment="1">
      <alignment horizontal="center" vertical="center"/>
    </xf>
    <xf numFmtId="169" fontId="4" fillId="5" borderId="3" xfId="4" applyNumberFormat="1" applyFont="1" applyFill="1" applyBorder="1" applyAlignment="1">
      <alignment horizontal="center" vertical="center"/>
    </xf>
    <xf numFmtId="14" fontId="4" fillId="5" borderId="3" xfId="0" applyNumberFormat="1" applyFont="1" applyFill="1" applyBorder="1" applyAlignment="1">
      <alignment horizontal="center" vertical="center"/>
    </xf>
    <xf numFmtId="0" fontId="4" fillId="5" borderId="3" xfId="0" applyFont="1" applyFill="1" applyBorder="1" applyAlignment="1">
      <alignment horizontal="center" vertical="center"/>
    </xf>
    <xf numFmtId="166" fontId="4" fillId="5" borderId="3" xfId="1" applyNumberFormat="1" applyFont="1" applyFill="1" applyBorder="1" applyAlignment="1">
      <alignment horizontal="center" vertical="center"/>
    </xf>
    <xf numFmtId="9" fontId="4" fillId="5" borderId="3" xfId="2" applyFont="1" applyFill="1" applyBorder="1" applyAlignment="1">
      <alignment horizontal="center" vertical="center"/>
    </xf>
    <xf numFmtId="0" fontId="4" fillId="5" borderId="3" xfId="5" quotePrefix="1" applyFont="1" applyFill="1" applyBorder="1" applyAlignment="1">
      <alignment horizontal="center" vertical="center"/>
    </xf>
    <xf numFmtId="178" fontId="4" fillId="5" borderId="3" xfId="4" applyNumberFormat="1" applyFont="1" applyFill="1" applyBorder="1" applyAlignment="1">
      <alignment horizontal="center" vertical="center" wrapText="1"/>
    </xf>
    <xf numFmtId="172" fontId="4" fillId="5" borderId="3" xfId="0" applyNumberFormat="1" applyFont="1" applyFill="1" applyBorder="1" applyAlignment="1">
      <alignment horizontal="center" vertical="center"/>
    </xf>
    <xf numFmtId="179" fontId="4" fillId="5" borderId="3" xfId="4" applyNumberFormat="1" applyFont="1" applyFill="1" applyBorder="1" applyAlignment="1">
      <alignment horizontal="center" vertical="center"/>
    </xf>
    <xf numFmtId="14" fontId="4" fillId="5" borderId="1" xfId="4" applyNumberFormat="1" applyFont="1" applyFill="1" applyBorder="1" applyAlignment="1">
      <alignment horizontal="center" vertical="center"/>
    </xf>
    <xf numFmtId="1" fontId="5" fillId="5" borderId="15" xfId="0" applyNumberFormat="1" applyFont="1" applyFill="1" applyBorder="1" applyAlignment="1">
      <alignment horizontal="left" vertical="center"/>
    </xf>
    <xf numFmtId="181" fontId="5" fillId="5" borderId="15" xfId="4" applyNumberFormat="1" applyFont="1" applyFill="1" applyBorder="1" applyAlignment="1">
      <alignment horizontal="center" vertical="center"/>
    </xf>
    <xf numFmtId="164" fontId="5" fillId="5" borderId="15" xfId="4" applyNumberFormat="1" applyFont="1" applyFill="1" applyBorder="1" applyAlignment="1">
      <alignment horizontal="right" vertical="center"/>
    </xf>
    <xf numFmtId="176" fontId="5" fillId="5" borderId="15" xfId="4" applyNumberFormat="1" applyFont="1" applyFill="1" applyBorder="1" applyAlignment="1">
      <alignment horizontal="right" vertical="center"/>
    </xf>
    <xf numFmtId="3" fontId="5" fillId="5" borderId="15" xfId="1" applyNumberFormat="1" applyFont="1" applyFill="1" applyBorder="1" applyAlignment="1">
      <alignment horizontal="center" vertical="center"/>
    </xf>
    <xf numFmtId="43" fontId="4" fillId="5" borderId="15" xfId="1" applyFont="1" applyFill="1" applyBorder="1" applyAlignment="1">
      <alignment horizontal="center" vertical="center"/>
    </xf>
    <xf numFmtId="183" fontId="5" fillId="5" borderId="15" xfId="0" applyNumberFormat="1" applyFont="1" applyFill="1" applyBorder="1" applyAlignment="1">
      <alignment horizontal="right" vertical="center"/>
    </xf>
    <xf numFmtId="182" fontId="5" fillId="5" borderId="15" xfId="4" applyNumberFormat="1" applyFont="1" applyFill="1" applyBorder="1" applyAlignment="1">
      <alignment horizontal="right" vertical="center"/>
    </xf>
    <xf numFmtId="182" fontId="5" fillId="5" borderId="15" xfId="4" applyNumberFormat="1" applyFont="1" applyFill="1" applyBorder="1" applyAlignment="1">
      <alignment horizontal="center" vertical="center"/>
    </xf>
    <xf numFmtId="1" fontId="5" fillId="5" borderId="15" xfId="0" applyNumberFormat="1" applyFont="1" applyFill="1" applyBorder="1" applyAlignment="1">
      <alignment horizontal="center" vertical="center"/>
    </xf>
    <xf numFmtId="168" fontId="5" fillId="5" borderId="15" xfId="1" applyNumberFormat="1" applyFont="1" applyFill="1" applyBorder="1" applyAlignment="1">
      <alignment horizontal="right" vertical="center"/>
    </xf>
    <xf numFmtId="166" fontId="5" fillId="5" borderId="15" xfId="4" applyNumberFormat="1" applyFont="1" applyFill="1" applyBorder="1" applyAlignment="1">
      <alignment horizontal="left" vertical="center"/>
    </xf>
    <xf numFmtId="166" fontId="5" fillId="5" borderId="15" xfId="4" applyNumberFormat="1" applyFont="1" applyFill="1" applyBorder="1" applyAlignment="1">
      <alignment horizontal="right" vertical="center"/>
    </xf>
    <xf numFmtId="0" fontId="7" fillId="6" borderId="4" xfId="0" applyFont="1" applyFill="1" applyBorder="1" applyAlignment="1">
      <alignment horizontal="left" vertical="center"/>
    </xf>
    <xf numFmtId="181" fontId="7" fillId="6" borderId="4" xfId="4" applyNumberFormat="1" applyFont="1" applyFill="1" applyBorder="1" applyAlignment="1">
      <alignment horizontal="center" vertical="center"/>
    </xf>
    <xf numFmtId="1" fontId="7" fillId="4" borderId="4" xfId="0" applyNumberFormat="1" applyFont="1" applyFill="1" applyBorder="1" applyAlignment="1">
      <alignment horizontal="left" vertical="center"/>
    </xf>
    <xf numFmtId="164" fontId="7" fillId="4" borderId="4" xfId="4" applyNumberFormat="1" applyFont="1" applyFill="1" applyBorder="1" applyAlignment="1">
      <alignment horizontal="right" vertical="center"/>
    </xf>
    <xf numFmtId="176" fontId="7" fillId="4" borderId="4" xfId="4" applyNumberFormat="1" applyFont="1" applyFill="1" applyBorder="1" applyAlignment="1">
      <alignment horizontal="right" vertical="center"/>
    </xf>
    <xf numFmtId="3" fontId="7" fillId="4" borderId="4" xfId="1" applyNumberFormat="1" applyFont="1" applyFill="1" applyBorder="1" applyAlignment="1">
      <alignment horizontal="center" vertical="center"/>
    </xf>
    <xf numFmtId="0" fontId="7" fillId="6" borderId="4" xfId="0" applyFont="1" applyFill="1" applyBorder="1" applyAlignment="1">
      <alignment horizontal="right" vertical="center"/>
    </xf>
    <xf numFmtId="182" fontId="7" fillId="6" borderId="4" xfId="4" applyNumberFormat="1" applyFont="1" applyFill="1" applyBorder="1" applyAlignment="1">
      <alignment horizontal="right" vertical="center"/>
    </xf>
    <xf numFmtId="1" fontId="7" fillId="6" borderId="4" xfId="4" applyNumberFormat="1" applyFont="1" applyFill="1" applyBorder="1" applyAlignment="1">
      <alignment vertical="center"/>
    </xf>
    <xf numFmtId="190" fontId="7" fillId="4" borderId="4" xfId="1" applyNumberFormat="1" applyFont="1" applyFill="1" applyBorder="1" applyAlignment="1">
      <alignment horizontal="right" vertical="center"/>
    </xf>
    <xf numFmtId="182" fontId="7" fillId="4" borderId="4" xfId="4" applyNumberFormat="1" applyFont="1" applyFill="1" applyBorder="1" applyAlignment="1">
      <alignment horizontal="right" vertical="center"/>
    </xf>
    <xf numFmtId="177" fontId="7" fillId="4" borderId="4" xfId="0" applyNumberFormat="1" applyFont="1" applyFill="1" applyBorder="1" applyAlignment="1">
      <alignment horizontal="right" vertical="center"/>
    </xf>
    <xf numFmtId="182" fontId="7" fillId="6" borderId="4" xfId="4" applyNumberFormat="1" applyFont="1" applyFill="1" applyBorder="1" applyAlignment="1">
      <alignment horizontal="center" vertical="center"/>
    </xf>
    <xf numFmtId="0" fontId="7" fillId="6" borderId="4" xfId="0" applyFont="1" applyFill="1" applyBorder="1" applyAlignment="1">
      <alignment horizontal="center" vertical="center"/>
    </xf>
    <xf numFmtId="168" fontId="7" fillId="6" borderId="4" xfId="1" applyNumberFormat="1" applyFont="1" applyFill="1" applyBorder="1" applyAlignment="1">
      <alignment horizontal="right" vertical="center"/>
    </xf>
    <xf numFmtId="166" fontId="7" fillId="6" borderId="4" xfId="4" applyNumberFormat="1" applyFont="1" applyFill="1" applyBorder="1" applyAlignment="1">
      <alignment horizontal="right" vertical="center"/>
    </xf>
    <xf numFmtId="0" fontId="49" fillId="4" borderId="0" xfId="7" applyFont="1" applyFill="1" applyAlignment="1">
      <alignment horizontal="left" vertical="center"/>
    </xf>
    <xf numFmtId="0" fontId="5" fillId="5" borderId="7" xfId="0" applyFont="1" applyFill="1" applyBorder="1" applyAlignment="1">
      <alignment horizontal="left" vertical="center"/>
    </xf>
    <xf numFmtId="0" fontId="4" fillId="5" borderId="7" xfId="0" applyFont="1" applyFill="1" applyBorder="1" applyAlignment="1">
      <alignment vertical="center"/>
    </xf>
    <xf numFmtId="0" fontId="5" fillId="5" borderId="3" xfId="0" applyFont="1" applyFill="1" applyBorder="1" applyAlignment="1">
      <alignment horizontal="left" vertical="center"/>
    </xf>
    <xf numFmtId="0" fontId="4" fillId="5" borderId="3" xfId="0" applyFont="1" applyFill="1" applyBorder="1" applyAlignment="1">
      <alignment vertical="center"/>
    </xf>
    <xf numFmtId="14" fontId="4" fillId="5" borderId="3" xfId="0" applyNumberFormat="1" applyFont="1" applyFill="1" applyBorder="1" applyAlignment="1">
      <alignment horizontal="left" vertical="center"/>
    </xf>
    <xf numFmtId="0" fontId="4" fillId="5" borderId="3" xfId="0" applyFont="1" applyFill="1" applyBorder="1" applyAlignment="1">
      <alignment vertical="center" wrapText="1"/>
    </xf>
    <xf numFmtId="0" fontId="5" fillId="5" borderId="2" xfId="0" applyFont="1" applyFill="1" applyBorder="1" applyAlignment="1">
      <alignment horizontal="left" vertical="center"/>
    </xf>
    <xf numFmtId="0" fontId="4" fillId="5" borderId="2" xfId="0" applyFont="1" applyFill="1" applyBorder="1" applyAlignment="1">
      <alignment vertical="center" wrapText="1"/>
    </xf>
    <xf numFmtId="0" fontId="4" fillId="7" borderId="7" xfId="0" applyFont="1" applyFill="1" applyBorder="1" applyAlignment="1">
      <alignment horizontal="left" vertical="center" wrapText="1"/>
    </xf>
    <xf numFmtId="0" fontId="4" fillId="7" borderId="7" xfId="0" applyFont="1" applyFill="1" applyBorder="1" applyAlignment="1">
      <alignment horizontal="right" vertical="center" wrapText="1"/>
    </xf>
    <xf numFmtId="0" fontId="4" fillId="7" borderId="0" xfId="0" applyFont="1" applyFill="1" applyAlignment="1">
      <alignment horizontal="left" vertical="center" wrapText="1"/>
    </xf>
    <xf numFmtId="0" fontId="4" fillId="7" borderId="1" xfId="0" applyFont="1" applyFill="1" applyBorder="1" applyAlignment="1">
      <alignment horizontal="right" vertical="center" wrapText="1"/>
    </xf>
    <xf numFmtId="0" fontId="4" fillId="7" borderId="2" xfId="0" applyFont="1" applyFill="1" applyBorder="1" applyAlignment="1">
      <alignment horizontal="left" vertical="center"/>
    </xf>
    <xf numFmtId="0" fontId="4" fillId="7" borderId="2" xfId="0" applyFont="1" applyFill="1" applyBorder="1" applyAlignment="1">
      <alignment horizontal="right" vertical="center"/>
    </xf>
    <xf numFmtId="0" fontId="6" fillId="5" borderId="7" xfId="0" applyFont="1" applyFill="1" applyBorder="1"/>
    <xf numFmtId="0" fontId="6" fillId="5" borderId="7" xfId="0" applyFont="1" applyFill="1" applyBorder="1" applyAlignment="1">
      <alignment horizontal="right"/>
    </xf>
    <xf numFmtId="9" fontId="6" fillId="5" borderId="3" xfId="2" applyFont="1" applyFill="1" applyBorder="1" applyAlignment="1">
      <alignment horizontal="right"/>
    </xf>
    <xf numFmtId="0" fontId="6" fillId="5" borderId="3" xfId="0" applyFont="1" applyFill="1" applyBorder="1" applyAlignment="1">
      <alignment horizontal="right"/>
    </xf>
    <xf numFmtId="10" fontId="6" fillId="5" borderId="3" xfId="0" applyNumberFormat="1" applyFont="1" applyFill="1" applyBorder="1" applyAlignment="1">
      <alignment horizontal="right"/>
    </xf>
    <xf numFmtId="0" fontId="6" fillId="5" borderId="2" xfId="0" applyFont="1" applyFill="1" applyBorder="1" applyAlignment="1">
      <alignment horizontal="right"/>
    </xf>
    <xf numFmtId="0" fontId="5" fillId="5" borderId="1" xfId="0" applyFont="1" applyFill="1" applyBorder="1" applyAlignment="1">
      <alignment horizontal="left" vertical="center"/>
    </xf>
    <xf numFmtId="164" fontId="5" fillId="5" borderId="1" xfId="0" applyNumberFormat="1" applyFont="1" applyFill="1" applyBorder="1" applyAlignment="1">
      <alignment horizontal="right" vertical="center"/>
    </xf>
    <xf numFmtId="0" fontId="4" fillId="5" borderId="3" xfId="0" applyFont="1" applyFill="1" applyBorder="1" applyAlignment="1">
      <alignment horizontal="left" vertical="center"/>
    </xf>
    <xf numFmtId="164" fontId="4" fillId="5" borderId="3" xfId="0" applyNumberFormat="1" applyFont="1" applyFill="1" applyBorder="1" applyAlignment="1">
      <alignment horizontal="right" vertical="center"/>
    </xf>
    <xf numFmtId="0" fontId="4" fillId="7" borderId="7" xfId="0" applyFont="1" applyFill="1" applyBorder="1" applyAlignment="1">
      <alignment horizontal="left" vertical="center"/>
    </xf>
    <xf numFmtId="165" fontId="4" fillId="5" borderId="7" xfId="4" applyNumberFormat="1" applyFont="1" applyFill="1" applyBorder="1" applyAlignment="1">
      <alignment horizontal="right" vertical="center"/>
    </xf>
    <xf numFmtId="0" fontId="6" fillId="5" borderId="2" xfId="0" applyFont="1" applyFill="1" applyBorder="1" applyAlignment="1">
      <alignment vertical="center"/>
    </xf>
    <xf numFmtId="49" fontId="6" fillId="5" borderId="2" xfId="0" applyNumberFormat="1" applyFont="1" applyFill="1" applyBorder="1" applyAlignment="1">
      <alignment horizontal="right" vertical="center"/>
    </xf>
    <xf numFmtId="0" fontId="4" fillId="5" borderId="7" xfId="0" applyFont="1" applyFill="1" applyBorder="1" applyAlignment="1">
      <alignment horizontal="left" vertical="center"/>
    </xf>
    <xf numFmtId="184" fontId="4" fillId="5" borderId="7" xfId="1" applyNumberFormat="1" applyFont="1" applyFill="1" applyBorder="1" applyAlignment="1">
      <alignment vertical="center"/>
    </xf>
    <xf numFmtId="0" fontId="4" fillId="5" borderId="0" xfId="0" applyFont="1" applyFill="1" applyAlignment="1">
      <alignment horizontal="left" vertical="center"/>
    </xf>
    <xf numFmtId="184" fontId="4" fillId="5" borderId="0" xfId="1" applyNumberFormat="1" applyFont="1" applyFill="1" applyBorder="1" applyAlignment="1">
      <alignment vertical="center"/>
    </xf>
    <xf numFmtId="0" fontId="5" fillId="5" borderId="9" xfId="0" applyFont="1" applyFill="1" applyBorder="1" applyAlignment="1">
      <alignment horizontal="left" vertical="center"/>
    </xf>
    <xf numFmtId="184" fontId="5" fillId="5" borderId="9" xfId="1" applyNumberFormat="1" applyFont="1" applyFill="1" applyBorder="1" applyAlignment="1">
      <alignment vertical="center"/>
    </xf>
    <xf numFmtId="0" fontId="4" fillId="5" borderId="1" xfId="0" applyFont="1" applyFill="1" applyBorder="1" applyAlignment="1">
      <alignment horizontal="left" vertical="center"/>
    </xf>
    <xf numFmtId="188" fontId="4" fillId="5" borderId="1" xfId="1" applyNumberFormat="1" applyFont="1" applyFill="1" applyBorder="1" applyAlignment="1">
      <alignment horizontal="right" vertical="center"/>
    </xf>
    <xf numFmtId="167" fontId="4" fillId="5" borderId="3" xfId="1" applyNumberFormat="1" applyFont="1" applyFill="1" applyBorder="1" applyAlignment="1">
      <alignment vertical="center"/>
    </xf>
    <xf numFmtId="0" fontId="4" fillId="5" borderId="2" xfId="0" applyFont="1" applyFill="1" applyBorder="1" applyAlignment="1">
      <alignment horizontal="left" vertical="center"/>
    </xf>
    <xf numFmtId="10" fontId="4" fillId="5" borderId="2" xfId="2" applyNumberFormat="1" applyFont="1" applyFill="1" applyBorder="1" applyAlignment="1">
      <alignment vertical="center"/>
    </xf>
    <xf numFmtId="0" fontId="5" fillId="7" borderId="1" xfId="0" applyFont="1" applyFill="1" applyBorder="1" applyAlignment="1">
      <alignment horizontal="left" vertical="center"/>
    </xf>
    <xf numFmtId="191" fontId="5" fillId="5" borderId="1" xfId="0" applyNumberFormat="1" applyFont="1" applyFill="1" applyBorder="1" applyAlignment="1">
      <alignment horizontal="right" vertical="center"/>
    </xf>
    <xf numFmtId="191" fontId="4" fillId="5" borderId="2" xfId="0" applyNumberFormat="1" applyFont="1" applyFill="1" applyBorder="1" applyAlignment="1">
      <alignment horizontal="right" vertical="center"/>
    </xf>
    <xf numFmtId="0" fontId="51" fillId="4" borderId="0" xfId="7" applyFont="1" applyFill="1" applyAlignment="1">
      <alignment horizontal="left" vertical="center"/>
    </xf>
    <xf numFmtId="0" fontId="9" fillId="8" borderId="0" xfId="0" applyFont="1" applyFill="1" applyAlignment="1">
      <alignment horizontal="left" vertical="center" wrapText="1"/>
    </xf>
    <xf numFmtId="0" fontId="9" fillId="8" borderId="0" xfId="0" applyFont="1" applyFill="1" applyAlignment="1">
      <alignment horizontal="center" vertical="center" wrapText="1"/>
    </xf>
    <xf numFmtId="168" fontId="7" fillId="4" borderId="8" xfId="1" applyNumberFormat="1" applyFont="1" applyFill="1" applyBorder="1" applyAlignment="1">
      <alignment vertical="center"/>
    </xf>
    <xf numFmtId="204" fontId="7" fillId="4" borderId="8" xfId="1" applyNumberFormat="1" applyFont="1" applyFill="1" applyBorder="1" applyAlignment="1">
      <alignment vertical="center"/>
    </xf>
    <xf numFmtId="189" fontId="7" fillId="4" borderId="8" xfId="1" applyNumberFormat="1" applyFont="1" applyFill="1" applyBorder="1" applyAlignment="1">
      <alignment vertical="center"/>
    </xf>
    <xf numFmtId="0" fontId="9" fillId="8" borderId="0" xfId="0" applyFont="1" applyFill="1" applyAlignment="1">
      <alignment horizontal="right" vertical="center" wrapText="1"/>
    </xf>
    <xf numFmtId="168" fontId="7" fillId="4" borderId="8" xfId="0" applyNumberFormat="1" applyFont="1" applyFill="1" applyBorder="1" applyAlignment="1">
      <alignment horizontal="right" vertical="center"/>
    </xf>
    <xf numFmtId="170" fontId="7" fillId="4" borderId="8" xfId="1" applyNumberFormat="1" applyFont="1" applyFill="1" applyBorder="1" applyAlignment="1">
      <alignment horizontal="right" vertical="center"/>
    </xf>
    <xf numFmtId="0" fontId="9" fillId="4" borderId="0" xfId="0" applyFont="1" applyFill="1" applyAlignment="1">
      <alignment horizontal="left" vertical="center"/>
    </xf>
    <xf numFmtId="164" fontId="4" fillId="5" borderId="3" xfId="4" applyNumberFormat="1" applyFont="1" applyFill="1" applyBorder="1" applyAlignment="1">
      <alignment horizontal="right" vertical="center"/>
    </xf>
    <xf numFmtId="14" fontId="4" fillId="5" borderId="3" xfId="4" applyNumberFormat="1" applyFont="1" applyFill="1" applyBorder="1" applyAlignment="1">
      <alignment horizontal="right" vertical="center"/>
    </xf>
    <xf numFmtId="180" fontId="4" fillId="5" borderId="3" xfId="4" applyNumberFormat="1" applyFont="1" applyFill="1" applyBorder="1" applyAlignment="1">
      <alignment horizontal="right" vertical="center"/>
    </xf>
    <xf numFmtId="164" fontId="4" fillId="5" borderId="3" xfId="4" applyNumberFormat="1" applyFont="1" applyFill="1" applyBorder="1" applyAlignment="1">
      <alignment horizontal="center" vertical="center"/>
    </xf>
    <xf numFmtId="168" fontId="4" fillId="5" borderId="1" xfId="0" applyNumberFormat="1" applyFont="1" applyFill="1" applyBorder="1" applyAlignment="1">
      <alignment horizontal="center" vertical="center"/>
    </xf>
    <xf numFmtId="0" fontId="8" fillId="5" borderId="0" xfId="0" applyFont="1" applyFill="1" applyAlignment="1">
      <alignment horizontal="left" vertical="center"/>
    </xf>
    <xf numFmtId="0" fontId="8" fillId="5" borderId="0" xfId="0" applyFont="1" applyFill="1" applyAlignment="1">
      <alignment horizontal="center" vertical="center"/>
    </xf>
    <xf numFmtId="0" fontId="6" fillId="5" borderId="0" xfId="0" applyFont="1" applyFill="1" applyAlignment="1">
      <alignment horizontal="center" vertical="center"/>
    </xf>
    <xf numFmtId="0" fontId="6" fillId="5" borderId="0" xfId="0" applyFont="1" applyFill="1" applyAlignment="1">
      <alignment horizontal="right" vertical="center"/>
    </xf>
    <xf numFmtId="0" fontId="4" fillId="5" borderId="1" xfId="0" applyFont="1" applyFill="1" applyBorder="1" applyAlignment="1" applyProtection="1">
      <alignment horizontal="left" vertical="center"/>
      <protection locked="0"/>
    </xf>
    <xf numFmtId="0" fontId="4" fillId="5" borderId="2" xfId="0" applyFont="1" applyFill="1" applyBorder="1" applyAlignment="1" applyProtection="1">
      <alignment horizontal="left" vertical="center"/>
      <protection locked="0"/>
    </xf>
    <xf numFmtId="174" fontId="4" fillId="5" borderId="2" xfId="0" applyNumberFormat="1" applyFont="1" applyFill="1" applyBorder="1" applyAlignment="1" applyProtection="1">
      <alignment horizontal="left" vertical="center"/>
      <protection locked="0"/>
    </xf>
    <xf numFmtId="164" fontId="4" fillId="5" borderId="2" xfId="4" applyNumberFormat="1" applyFont="1" applyFill="1" applyBorder="1" applyAlignment="1">
      <alignment horizontal="right" vertical="center"/>
    </xf>
    <xf numFmtId="14" fontId="4" fillId="5" borderId="2" xfId="4" applyNumberFormat="1" applyFont="1" applyFill="1" applyBorder="1" applyAlignment="1">
      <alignment horizontal="right" vertical="center"/>
    </xf>
    <xf numFmtId="180" fontId="4" fillId="5" borderId="2" xfId="4" applyNumberFormat="1" applyFont="1" applyFill="1" applyBorder="1" applyAlignment="1">
      <alignment horizontal="right" vertical="center"/>
    </xf>
    <xf numFmtId="0" fontId="4" fillId="5" borderId="7" xfId="0" applyFont="1" applyFill="1" applyBorder="1" applyAlignment="1" applyProtection="1">
      <alignment horizontal="left" vertical="center"/>
      <protection locked="0"/>
    </xf>
    <xf numFmtId="0" fontId="15" fillId="5" borderId="2" xfId="0" applyFont="1" applyFill="1" applyBorder="1" applyAlignment="1">
      <alignment vertical="center"/>
    </xf>
    <xf numFmtId="170" fontId="4" fillId="5" borderId="2" xfId="1" applyNumberFormat="1" applyFont="1" applyFill="1" applyBorder="1" applyAlignment="1">
      <alignment horizontal="right" vertical="center"/>
    </xf>
    <xf numFmtId="0" fontId="15" fillId="5" borderId="1" xfId="0" applyFont="1" applyFill="1" applyBorder="1" applyAlignment="1">
      <alignment vertical="center"/>
    </xf>
    <xf numFmtId="170" fontId="4" fillId="5" borderId="1" xfId="1" applyNumberFormat="1" applyFont="1" applyFill="1" applyBorder="1" applyAlignment="1">
      <alignment horizontal="right" vertical="center"/>
    </xf>
    <xf numFmtId="0" fontId="15" fillId="5" borderId="3" xfId="0" applyFont="1" applyFill="1" applyBorder="1" applyAlignment="1">
      <alignment vertical="center"/>
    </xf>
    <xf numFmtId="170" fontId="4" fillId="5" borderId="3" xfId="1" applyNumberFormat="1" applyFont="1" applyFill="1" applyBorder="1" applyAlignment="1">
      <alignment horizontal="right" vertical="center"/>
    </xf>
    <xf numFmtId="0" fontId="15" fillId="5" borderId="5" xfId="0" applyFont="1" applyFill="1" applyBorder="1" applyAlignment="1">
      <alignment vertical="center"/>
    </xf>
    <xf numFmtId="170" fontId="4" fillId="5" borderId="5" xfId="1" applyNumberFormat="1" applyFont="1" applyFill="1" applyBorder="1" applyAlignment="1">
      <alignment horizontal="right" vertical="center"/>
    </xf>
    <xf numFmtId="201" fontId="7" fillId="4" borderId="8" xfId="1" applyNumberFormat="1" applyFont="1" applyFill="1" applyBorder="1" applyAlignment="1">
      <alignment vertical="center"/>
    </xf>
    <xf numFmtId="0" fontId="6" fillId="5" borderId="3" xfId="0" applyFont="1" applyFill="1" applyBorder="1" applyAlignment="1">
      <alignment horizontal="center"/>
    </xf>
    <xf numFmtId="201" fontId="6" fillId="5" borderId="3" xfId="0" applyNumberFormat="1" applyFont="1" applyFill="1" applyBorder="1" applyAlignment="1">
      <alignment horizontal="left"/>
    </xf>
    <xf numFmtId="180" fontId="6" fillId="5" borderId="3" xfId="0" applyNumberFormat="1" applyFont="1" applyFill="1" applyBorder="1" applyAlignment="1">
      <alignment horizontal="left"/>
    </xf>
    <xf numFmtId="0" fontId="6" fillId="5" borderId="10" xfId="0" applyFont="1" applyFill="1" applyBorder="1" applyAlignment="1">
      <alignment horizontal="left"/>
    </xf>
    <xf numFmtId="14" fontId="4" fillId="5" borderId="3" xfId="1054" applyNumberFormat="1" applyFont="1" applyFill="1" applyBorder="1" applyAlignment="1">
      <alignment horizontal="left"/>
    </xf>
    <xf numFmtId="202" fontId="4" fillId="5" borderId="3" xfId="1054" applyNumberFormat="1" applyFont="1" applyFill="1" applyBorder="1" applyAlignment="1">
      <alignment horizontal="left"/>
    </xf>
    <xf numFmtId="0" fontId="4" fillId="5" borderId="3" xfId="1054" applyFont="1" applyFill="1" applyBorder="1" applyAlignment="1">
      <alignment horizontal="left"/>
    </xf>
    <xf numFmtId="0" fontId="4" fillId="5" borderId="2" xfId="1054" applyFont="1" applyFill="1" applyBorder="1" applyAlignment="1">
      <alignment horizontal="left"/>
    </xf>
    <xf numFmtId="0" fontId="6" fillId="5" borderId="7" xfId="0" applyFont="1" applyFill="1" applyBorder="1" applyAlignment="1">
      <alignment horizontal="left"/>
    </xf>
    <xf numFmtId="0" fontId="51" fillId="4" borderId="0" xfId="7" applyFont="1" applyFill="1" applyAlignment="1">
      <alignment horizontal="right" vertical="center"/>
    </xf>
    <xf numFmtId="170" fontId="7" fillId="4" borderId="8" xfId="1" applyNumberFormat="1" applyFont="1" applyFill="1" applyBorder="1" applyAlignment="1">
      <alignment vertical="center"/>
    </xf>
    <xf numFmtId="0" fontId="4" fillId="7" borderId="1" xfId="0" applyFont="1" applyFill="1" applyBorder="1" applyAlignment="1">
      <alignment horizontal="left" vertical="center" wrapText="1"/>
    </xf>
    <xf numFmtId="3" fontId="4" fillId="7" borderId="1" xfId="0" applyNumberFormat="1" applyFont="1" applyFill="1" applyBorder="1" applyAlignment="1">
      <alignment horizontal="right" vertical="center" wrapText="1"/>
    </xf>
    <xf numFmtId="3" fontId="4" fillId="7" borderId="0" xfId="0" applyNumberFormat="1" applyFont="1" applyFill="1" applyAlignment="1">
      <alignment horizontal="right" vertical="center" wrapText="1"/>
    </xf>
    <xf numFmtId="186" fontId="23" fillId="5" borderId="6" xfId="7" applyNumberFormat="1" applyFont="1" applyFill="1" applyBorder="1" applyAlignment="1">
      <alignment horizontal="left" vertical="center"/>
    </xf>
    <xf numFmtId="186" fontId="23" fillId="5" borderId="4" xfId="7" applyNumberFormat="1" applyFont="1" applyFill="1" applyBorder="1" applyAlignment="1">
      <alignment horizontal="left" vertical="center"/>
    </xf>
    <xf numFmtId="0" fontId="9" fillId="8" borderId="16" xfId="0" applyFont="1" applyFill="1" applyBorder="1" applyAlignment="1">
      <alignment horizontal="left" vertical="center" wrapText="1"/>
    </xf>
    <xf numFmtId="0" fontId="9" fillId="8" borderId="16" xfId="0" applyFont="1" applyFill="1" applyBorder="1" applyAlignment="1">
      <alignment horizontal="right" vertical="center" wrapText="1"/>
    </xf>
    <xf numFmtId="49" fontId="4" fillId="5" borderId="3" xfId="8" applyNumberFormat="1" applyFont="1" applyFill="1" applyBorder="1" applyAlignment="1">
      <alignment horizontal="center"/>
    </xf>
    <xf numFmtId="187" fontId="4" fillId="5" borderId="3" xfId="8" applyNumberFormat="1" applyFont="1" applyFill="1" applyBorder="1" applyAlignment="1">
      <alignment horizontal="center"/>
    </xf>
    <xf numFmtId="187" fontId="4" fillId="5" borderId="3" xfId="8" applyNumberFormat="1" applyFont="1" applyFill="1" applyBorder="1" applyAlignment="1">
      <alignment horizontal="right"/>
    </xf>
    <xf numFmtId="0" fontId="9" fillId="8" borderId="10" xfId="0" applyFont="1" applyFill="1" applyBorder="1" applyAlignment="1">
      <alignment horizontal="left" vertical="center" wrapText="1"/>
    </xf>
    <xf numFmtId="170" fontId="9" fillId="8" borderId="10" xfId="1" applyNumberFormat="1" applyFont="1" applyFill="1" applyBorder="1" applyAlignment="1">
      <alignment horizontal="center" vertical="center" wrapText="1"/>
    </xf>
    <xf numFmtId="0" fontId="4" fillId="5" borderId="1" xfId="0" applyFont="1" applyFill="1" applyBorder="1" applyAlignment="1">
      <alignment vertical="center"/>
    </xf>
    <xf numFmtId="0" fontId="4" fillId="5" borderId="2" xfId="0" applyFont="1" applyFill="1" applyBorder="1" applyAlignment="1">
      <alignment vertical="center"/>
    </xf>
    <xf numFmtId="0" fontId="21" fillId="4" borderId="0" xfId="7" applyFont="1" applyFill="1" applyAlignment="1">
      <alignment horizontal="left" vertical="center"/>
    </xf>
    <xf numFmtId="0" fontId="21" fillId="4" borderId="0" xfId="7" applyFont="1" applyFill="1" applyAlignment="1">
      <alignment horizontal="center" vertical="center"/>
    </xf>
    <xf numFmtId="0" fontId="9" fillId="4" borderId="0" xfId="0" applyFont="1" applyFill="1" applyAlignment="1">
      <alignment vertical="center" wrapText="1"/>
    </xf>
    <xf numFmtId="0" fontId="7" fillId="4" borderId="8" xfId="0" applyFont="1" applyFill="1" applyBorder="1" applyAlignment="1">
      <alignment vertical="center"/>
    </xf>
    <xf numFmtId="164" fontId="7" fillId="4" borderId="8" xfId="4" applyNumberFormat="1" applyFont="1" applyFill="1" applyBorder="1" applyAlignment="1">
      <alignment horizontal="right" vertical="center"/>
    </xf>
    <xf numFmtId="165" fontId="7" fillId="4" borderId="8" xfId="4" applyNumberFormat="1" applyFont="1" applyFill="1" applyBorder="1" applyAlignment="1">
      <alignment horizontal="right" vertical="center"/>
    </xf>
    <xf numFmtId="9" fontId="25" fillId="4" borderId="8" xfId="2" applyFont="1" applyFill="1" applyBorder="1" applyAlignment="1">
      <alignment horizontal="right" vertical="center"/>
    </xf>
    <xf numFmtId="168" fontId="7" fillId="4" borderId="8" xfId="0" applyNumberFormat="1" applyFont="1" applyFill="1" applyBorder="1" applyAlignment="1">
      <alignment vertical="center"/>
    </xf>
    <xf numFmtId="0" fontId="52" fillId="0" borderId="0" xfId="0" applyFont="1"/>
    <xf numFmtId="0" fontId="49" fillId="4" borderId="0" xfId="7" applyFont="1" applyFill="1" applyAlignment="1">
      <alignment horizontal="center" vertical="center"/>
    </xf>
    <xf numFmtId="0" fontId="49" fillId="3" borderId="0" xfId="7" applyFont="1" applyFill="1" applyAlignment="1">
      <alignment horizontal="center" vertical="center"/>
    </xf>
    <xf numFmtId="0" fontId="46" fillId="0" borderId="0" xfId="0" applyFont="1" applyAlignment="1">
      <alignment horizontal="left" vertical="top" wrapText="1"/>
    </xf>
    <xf numFmtId="0" fontId="6" fillId="5" borderId="2" xfId="0" applyFont="1" applyFill="1" applyBorder="1" applyAlignment="1">
      <alignment horizontal="left"/>
    </xf>
    <xf numFmtId="0" fontId="6" fillId="5" borderId="1" xfId="0" applyFont="1" applyFill="1" applyBorder="1" applyAlignment="1">
      <alignment horizontal="left"/>
    </xf>
    <xf numFmtId="0" fontId="6" fillId="5" borderId="3" xfId="0" applyFont="1" applyFill="1" applyBorder="1" applyAlignment="1">
      <alignment horizontal="left"/>
    </xf>
    <xf numFmtId="0" fontId="51" fillId="4" borderId="0" xfId="7" applyFont="1" applyFill="1" applyAlignment="1">
      <alignment horizontal="left" vertical="center"/>
    </xf>
    <xf numFmtId="0" fontId="6" fillId="5" borderId="0" xfId="0" applyFont="1" applyFill="1" applyAlignment="1">
      <alignment horizontal="left" vertical="center" wrapText="1"/>
    </xf>
    <xf numFmtId="0" fontId="49" fillId="4" borderId="0" xfId="7" applyFont="1" applyFill="1" applyAlignment="1">
      <alignment horizontal="left" vertical="center"/>
    </xf>
    <xf numFmtId="0" fontId="16" fillId="0" borderId="0" xfId="0" applyFont="1" applyAlignment="1">
      <alignment horizontal="left" vertical="top" wrapText="1"/>
    </xf>
    <xf numFmtId="0" fontId="41" fillId="0" borderId="0" xfId="0" applyFont="1" applyAlignment="1">
      <alignment vertical="center" wrapText="1"/>
    </xf>
    <xf numFmtId="0" fontId="1" fillId="0" borderId="0" xfId="0" applyFont="1" applyAlignment="1">
      <alignment vertical="top" wrapText="1"/>
    </xf>
    <xf numFmtId="0" fontId="41" fillId="0" borderId="0" xfId="0" applyFont="1" applyAlignment="1">
      <alignment vertical="top" wrapText="1"/>
    </xf>
    <xf numFmtId="0" fontId="6" fillId="0" borderId="0" xfId="0" applyFont="1" applyAlignment="1">
      <alignment horizontal="left" vertical="center" wrapText="1"/>
    </xf>
    <xf numFmtId="0" fontId="0" fillId="0" borderId="0" xfId="0" applyAlignment="1">
      <alignment vertical="top" wrapText="1"/>
    </xf>
    <xf numFmtId="186" fontId="22" fillId="5" borderId="4" xfId="7" applyNumberFormat="1" applyFont="1" applyFill="1" applyBorder="1" applyAlignment="1">
      <alignment horizontal="center" vertical="center" wrapText="1"/>
    </xf>
    <xf numFmtId="0" fontId="0" fillId="0" borderId="0" xfId="0" applyAlignment="1">
      <alignment vertical="center" wrapText="1"/>
    </xf>
  </cellXfs>
  <cellStyles count="1056">
    <cellStyle name="_PERSONAL" xfId="11" xr:uid="{FF4396E7-7E2B-41BE-9543-81A2D0A55019}"/>
    <cellStyle name="_PERSONAL_1" xfId="12" xr:uid="{58255160-A50C-4E43-BD7E-742CD4AF0B06}"/>
    <cellStyle name="Comma" xfId="1" builtinId="3"/>
    <cellStyle name="Comma 2" xfId="9" xr:uid="{2375DBBC-E7EB-47D1-BE18-B98D5A9CC51C}"/>
    <cellStyle name="Comma 2 2" xfId="343" xr:uid="{2E42E9AB-3397-4AB6-A9E7-4954A803EDF9}"/>
    <cellStyle name="Comma 2 3" xfId="848" xr:uid="{2794562F-0E93-4DD3-B6D0-E2AAA757E136}"/>
    <cellStyle name="Comma 3" xfId="132" xr:uid="{4017A3D5-6EA2-4E07-9A7A-74F7BBAE77FF}"/>
    <cellStyle name="Comma 3 2" xfId="445" xr:uid="{F79A400A-BC96-443A-B6B2-79BF29610A5B}"/>
    <cellStyle name="Comma 3 3" xfId="950" xr:uid="{6115FB5E-E1EE-4053-A4B7-3D220977DF09}"/>
    <cellStyle name="Comma 4" xfId="341" xr:uid="{62D52127-375F-4383-9CC3-7656F512250D}"/>
    <cellStyle name="Comma 4 2" xfId="846" xr:uid="{226CC414-8447-430D-9527-143FE11D6AE5}"/>
    <cellStyle name="Comma 5" xfId="236" xr:uid="{7D614B82-9ED7-4101-AFE1-2505E0F496CD}"/>
    <cellStyle name="Comma 6" xfId="744" xr:uid="{CE26211C-5E41-4BEA-B735-C286977E8967}"/>
    <cellStyle name="Comma0" xfId="13" xr:uid="{C99C08C8-09B9-4E7A-BC4A-C62A3C8BF6FA}"/>
    <cellStyle name="Currency 2" xfId="10" xr:uid="{1A2205B3-015F-404D-ACF4-0DBE5673ABDA}"/>
    <cellStyle name="Currency 2 2" xfId="344" xr:uid="{AB42F1BC-5E47-4027-97F2-552AC99F2C72}"/>
    <cellStyle name="Currency 2 3" xfId="849" xr:uid="{7ADF283D-F1DC-41C3-9802-6AC9E9D8830C}"/>
    <cellStyle name="Currency 3" xfId="133" xr:uid="{898E5C3C-4CA7-4BFC-866B-D77783461C52}"/>
    <cellStyle name="Currency 3 2" xfId="446" xr:uid="{5B434F9D-AC30-42BB-B603-251763516CBE}"/>
    <cellStyle name="Currency 3 3" xfId="951" xr:uid="{9F72D2CB-2BF5-4309-9F1C-19F789E6FE0E}"/>
    <cellStyle name="Currency 4" xfId="342" xr:uid="{028F1883-7D7E-47DA-9C9B-D3DAE28C44DE}"/>
    <cellStyle name="Currency 4 2" xfId="847" xr:uid="{A46384CA-9666-4B21-9F38-FF7189C27573}"/>
    <cellStyle name="Currency 5" xfId="237" xr:uid="{DD35376F-FA19-43FE-8E5A-798CAED55CFD}"/>
    <cellStyle name="Currency 6" xfId="745" xr:uid="{6485F5DF-6B5D-4237-A729-FBBD2A71DB6D}"/>
    <cellStyle name="Currency0" xfId="14" xr:uid="{50062BA0-E9B9-477C-996A-EDAED8F8D89A}"/>
    <cellStyle name="Currency0 2" xfId="33" xr:uid="{C8E657FC-5866-4213-BF48-BCD8B3DFE95D}"/>
    <cellStyle name="Dziesietny [0]_laroux" xfId="15" xr:uid="{CD8F6F79-AD3E-48FE-B645-8487ADA45C75}"/>
    <cellStyle name="Dziesiętny [0]_laroux" xfId="16" xr:uid="{A9894408-B7C4-4FA1-9B91-8620734160A9}"/>
    <cellStyle name="Dziesietny [0]_laroux 10" xfId="77" xr:uid="{DCF82C8B-7430-487F-8796-34BE146452A5}"/>
    <cellStyle name="Dziesiętny [0]_laroux 10" xfId="72" xr:uid="{25390515-3114-4A0E-92CA-02FD80796348}"/>
    <cellStyle name="Dziesietny [0]_laroux 10 2" xfId="179" xr:uid="{538AB163-AA5D-4B3E-B04F-6E2CB0D38745}"/>
    <cellStyle name="Dziesiętny [0]_laroux 10 2" xfId="174" xr:uid="{87A47FAC-FC9F-435D-B943-7134961A1DDE}"/>
    <cellStyle name="Dziesietny [0]_laroux 10 2 2" xfId="492" xr:uid="{A0066D29-14E3-4699-B28D-A4EB5E61745F}"/>
    <cellStyle name="Dziesiętny [0]_laroux 10 2 2" xfId="487" xr:uid="{18793ABF-7C09-40FD-804E-8F541BD33AE4}"/>
    <cellStyle name="Dziesietny [0]_laroux 10 2 3" xfId="689" xr:uid="{4F0D1173-33B5-43A8-BB7A-E81B0AA539BA}"/>
    <cellStyle name="Dziesiętny [0]_laroux 10 2 3" xfId="684" xr:uid="{22858F73-75FD-49FB-A840-C57D737470FA}"/>
    <cellStyle name="Dziesietny [0]_laroux 10 2 4" xfId="997" xr:uid="{0B39B52E-5340-4748-B73F-BF27F7B3A161}"/>
    <cellStyle name="Dziesiętny [0]_laroux 10 2 4" xfId="992" xr:uid="{06AB0331-B10B-4682-B288-E182D5F85E74}"/>
    <cellStyle name="Dziesietny [0]_laroux 10 3" xfId="390" xr:uid="{6AA816D5-2EAA-4438-8261-415CC056D05D}"/>
    <cellStyle name="Dziesiętny [0]_laroux 10 3" xfId="385" xr:uid="{93B7E769-EAA7-4767-BC2C-2AF764AE3445}"/>
    <cellStyle name="Dziesietny [0]_laroux 10 3 2" xfId="895" xr:uid="{2C77581D-23F7-445F-80A8-4C372DA2E215}"/>
    <cellStyle name="Dziesiętny [0]_laroux 10 3 2" xfId="890" xr:uid="{7FA2E0B7-4A74-4CF6-97CF-1F81724A045E}"/>
    <cellStyle name="Dziesietny [0]_laroux 10 4" xfId="286" xr:uid="{476D76F2-629C-4A45-A7A0-0E861D390903}"/>
    <cellStyle name="Dziesiętny [0]_laroux 10 4" xfId="281" xr:uid="{13797E02-4C80-4034-A241-E2964B9914AD}"/>
    <cellStyle name="Dziesietny [0]_laroux 10 5" xfId="589" xr:uid="{B007AE61-7BAA-4082-846E-3358E8E014DD}"/>
    <cellStyle name="Dziesiętny [0]_laroux 10 5" xfId="584" xr:uid="{A0373881-35D6-4291-91F8-7AEB698BF109}"/>
    <cellStyle name="Dziesietny [0]_laroux 10 6" xfId="791" xr:uid="{84B05214-D5C0-4441-93F9-764E8813E4A6}"/>
    <cellStyle name="Dziesiętny [0]_laroux 10 6" xfId="786" xr:uid="{C88964E3-E526-4F6D-B874-497B5A5E0822}"/>
    <cellStyle name="Dziesietny [0]_laroux 11" xfId="81" xr:uid="{6C3B5B7C-DF4C-4935-B642-71F7F941D5E9}"/>
    <cellStyle name="Dziesiętny [0]_laroux 11" xfId="69" xr:uid="{885A92FE-6843-480D-B8C3-8D2A7EDD59DB}"/>
    <cellStyle name="Dziesietny [0]_laroux 11 2" xfId="183" xr:uid="{5DA5DF0D-2C37-4579-8A1A-630A861CE862}"/>
    <cellStyle name="Dziesiętny [0]_laroux 11 2" xfId="171" xr:uid="{D1EE2C3D-75D8-4015-A1D8-B6F99415EB71}"/>
    <cellStyle name="Dziesietny [0]_laroux 11 2 2" xfId="496" xr:uid="{5657BB5D-90F5-407F-80B2-EB074FCF3D1B}"/>
    <cellStyle name="Dziesiętny [0]_laroux 11 2 2" xfId="484" xr:uid="{F1C7EF27-0049-4C8D-87EA-265E7D0E8A85}"/>
    <cellStyle name="Dziesietny [0]_laroux 11 2 3" xfId="693" xr:uid="{2330F9A4-99CB-459D-A4C4-6638D0A97A3C}"/>
    <cellStyle name="Dziesiętny [0]_laroux 11 2 3" xfId="681" xr:uid="{31DF6930-DB75-4F0F-B608-1DD6C1A7CEFA}"/>
    <cellStyle name="Dziesietny [0]_laroux 11 2 4" xfId="1001" xr:uid="{F5CE2BBE-509D-441A-B7F0-EBB741B5DB3A}"/>
    <cellStyle name="Dziesiętny [0]_laroux 11 2 4" xfId="989" xr:uid="{4087A20A-9802-4740-AA7A-4BC428B5058B}"/>
    <cellStyle name="Dziesietny [0]_laroux 11 3" xfId="394" xr:uid="{BA1844B1-1627-4D47-A5EB-1967B18356E6}"/>
    <cellStyle name="Dziesiętny [0]_laroux 11 3" xfId="382" xr:uid="{2DAA7CDB-7CFA-49EA-9997-7E7F8FE4755C}"/>
    <cellStyle name="Dziesietny [0]_laroux 11 3 2" xfId="899" xr:uid="{85E380A1-94F8-4CE3-80E4-292FDBB45514}"/>
    <cellStyle name="Dziesiętny [0]_laroux 11 3 2" xfId="887" xr:uid="{A88D9358-4CA6-453B-89A1-4E6635BDA3D2}"/>
    <cellStyle name="Dziesietny [0]_laroux 11 4" xfId="290" xr:uid="{9C928CC6-5FF0-49A8-9758-8257DB41592E}"/>
    <cellStyle name="Dziesiętny [0]_laroux 11 4" xfId="278" xr:uid="{3DEE5D94-2A23-4727-8D97-0A4FAA51521E}"/>
    <cellStyle name="Dziesietny [0]_laroux 11 5" xfId="593" xr:uid="{FF243B4D-1712-4D5A-A6C3-AF3C3FBC378E}"/>
    <cellStyle name="Dziesiętny [0]_laroux 11 5" xfId="581" xr:uid="{7EB9F6B5-E4DA-4771-A0D8-D7160319AE73}"/>
    <cellStyle name="Dziesietny [0]_laroux 11 6" xfId="795" xr:uid="{41B33834-71A4-49FA-B22E-80CF55FBF122}"/>
    <cellStyle name="Dziesiętny [0]_laroux 11 6" xfId="783" xr:uid="{8EDBC68A-C2A2-4F03-8A79-C5E648C29FF9}"/>
    <cellStyle name="Dziesietny [0]_laroux 12" xfId="85" xr:uid="{9B15C146-FB40-4E63-B5AB-36A13907B615}"/>
    <cellStyle name="Dziesiętny [0]_laroux 12" xfId="46" xr:uid="{A973689A-944C-47B1-B445-5C96F8B49ECD}"/>
    <cellStyle name="Dziesietny [0]_laroux 12 2" xfId="187" xr:uid="{296E2446-3875-4AC5-8D90-6E5E2EAED289}"/>
    <cellStyle name="Dziesiętny [0]_laroux 12 2" xfId="148" xr:uid="{219595FF-ECE3-48AD-8774-29FD315CDA9B}"/>
    <cellStyle name="Dziesietny [0]_laroux 12 2 2" xfId="500" xr:uid="{F17D85B8-0BF6-449C-A5F6-A58E20AE86F1}"/>
    <cellStyle name="Dziesiętny [0]_laroux 12 2 2" xfId="461" xr:uid="{2CF87AC0-5C51-4A8B-A3A8-82126577F603}"/>
    <cellStyle name="Dziesietny [0]_laroux 12 2 3" xfId="697" xr:uid="{DA2099DC-0709-4B55-B0B4-97524D4EB92E}"/>
    <cellStyle name="Dziesiętny [0]_laroux 12 2 3" xfId="658" xr:uid="{F269DA23-285F-4A17-BC98-701A3AA84524}"/>
    <cellStyle name="Dziesietny [0]_laroux 12 2 4" xfId="1005" xr:uid="{2F9B22EC-444D-4812-98AB-403FB049FFE2}"/>
    <cellStyle name="Dziesiętny [0]_laroux 12 2 4" xfId="966" xr:uid="{91B6DD7B-02BA-4FFF-B162-0F31B6FA65D6}"/>
    <cellStyle name="Dziesietny [0]_laroux 12 3" xfId="398" xr:uid="{9EF37FA6-7AE8-484D-9C80-A0ABE1E35C51}"/>
    <cellStyle name="Dziesiętny [0]_laroux 12 3" xfId="359" xr:uid="{4F6CF0A2-B42F-4D13-8445-16287556A58C}"/>
    <cellStyle name="Dziesietny [0]_laroux 12 3 2" xfId="903" xr:uid="{C4E2D95A-DDE7-4066-8036-3C53831DFA56}"/>
    <cellStyle name="Dziesiętny [0]_laroux 12 3 2" xfId="864" xr:uid="{53E4FA07-B0BC-4A56-BAA6-4F99E18DB3B0}"/>
    <cellStyle name="Dziesietny [0]_laroux 12 4" xfId="294" xr:uid="{5A303B57-7DE0-4735-812B-44322A907A59}"/>
    <cellStyle name="Dziesiętny [0]_laroux 12 4" xfId="255" xr:uid="{A87A14F8-B4E7-48D2-8388-70EF30A487C3}"/>
    <cellStyle name="Dziesietny [0]_laroux 12 5" xfId="597" xr:uid="{91D04A98-BD90-4D73-8222-D0F99AE4EB2C}"/>
    <cellStyle name="Dziesiętny [0]_laroux 12 5" xfId="558" xr:uid="{D57A8463-A086-4830-949E-87C43099BC5B}"/>
    <cellStyle name="Dziesietny [0]_laroux 12 6" xfId="799" xr:uid="{30094C0F-B1F1-4C0E-99CD-F2E127129FF1}"/>
    <cellStyle name="Dziesiętny [0]_laroux 12 6" xfId="760" xr:uid="{458E975C-B8D2-47A8-BE1A-AA7BF4CA5491}"/>
    <cellStyle name="Dziesietny [0]_laroux 13" xfId="89" xr:uid="{2DC70589-DBAD-47AB-A674-04583F09E512}"/>
    <cellStyle name="Dziesiętny [0]_laroux 13" xfId="64" xr:uid="{A9C00534-E456-4DAB-B213-73B1107D3662}"/>
    <cellStyle name="Dziesietny [0]_laroux 13 2" xfId="191" xr:uid="{9CF5468A-B4BE-400C-BD19-3D7669303916}"/>
    <cellStyle name="Dziesiętny [0]_laroux 13 2" xfId="166" xr:uid="{735DD012-606C-4D76-8E94-BBFF88F0AFAF}"/>
    <cellStyle name="Dziesietny [0]_laroux 13 2 2" xfId="504" xr:uid="{8616FC17-B2DE-4819-96CD-951D318BDB86}"/>
    <cellStyle name="Dziesiętny [0]_laroux 13 2 2" xfId="479" xr:uid="{DB6281E0-37BC-4DF7-9E7A-C638A975F698}"/>
    <cellStyle name="Dziesietny [0]_laroux 13 2 3" xfId="701" xr:uid="{EBBEF97A-1772-4E18-A862-A41B4B880AC7}"/>
    <cellStyle name="Dziesiętny [0]_laroux 13 2 3" xfId="676" xr:uid="{6DEE0FE5-C320-4DBF-B9B8-9236B6C7E583}"/>
    <cellStyle name="Dziesietny [0]_laroux 13 2 4" xfId="1009" xr:uid="{8280E7A4-5540-4CCB-94A5-7197703E07E2}"/>
    <cellStyle name="Dziesiętny [0]_laroux 13 2 4" xfId="984" xr:uid="{2922AE35-7B4E-44E4-97E1-97DDC9F4EC20}"/>
    <cellStyle name="Dziesietny [0]_laroux 13 3" xfId="402" xr:uid="{7DF6B74D-5C08-41C6-BA63-D472CA749153}"/>
    <cellStyle name="Dziesiętny [0]_laroux 13 3" xfId="377" xr:uid="{39FBA446-758D-407A-B86D-463F5E767977}"/>
    <cellStyle name="Dziesietny [0]_laroux 13 3 2" xfId="907" xr:uid="{4BAC67CA-0470-4E42-8D8F-B040BBFA798D}"/>
    <cellStyle name="Dziesiętny [0]_laroux 13 3 2" xfId="882" xr:uid="{4DE37DD2-8092-45E2-9BF9-67EAF1189157}"/>
    <cellStyle name="Dziesietny [0]_laroux 13 4" xfId="298" xr:uid="{26A2AB31-7280-4A5B-8E94-FE10A4AC06CF}"/>
    <cellStyle name="Dziesiętny [0]_laroux 13 4" xfId="273" xr:uid="{0A94A19F-4D4A-468C-B701-903AD73B5AFF}"/>
    <cellStyle name="Dziesietny [0]_laroux 13 5" xfId="601" xr:uid="{2A67FC67-862B-4911-A57A-C1E39AD4541C}"/>
    <cellStyle name="Dziesiętny [0]_laroux 13 5" xfId="576" xr:uid="{D458945E-CEC9-4B4C-B2F1-DDDD396C604F}"/>
    <cellStyle name="Dziesietny [0]_laroux 13 6" xfId="803" xr:uid="{C8DC93AB-F498-4E6B-9FBE-D2A23FABA108}"/>
    <cellStyle name="Dziesiętny [0]_laroux 13 6" xfId="778" xr:uid="{609EF9CE-A9EA-4F86-99D9-0A41B5047484}"/>
    <cellStyle name="Dziesietny [0]_laroux 14" xfId="93" xr:uid="{BE04CCCC-3BD7-4E3D-9B1B-7814EBE3A3E0}"/>
    <cellStyle name="Dziesiętny [0]_laroux 14" xfId="74" xr:uid="{274BC701-0574-41E5-8F14-1D05933B1AFB}"/>
    <cellStyle name="Dziesietny [0]_laroux 14 2" xfId="195" xr:uid="{A29127E2-CB20-45FE-90E6-DF433F6CEB7F}"/>
    <cellStyle name="Dziesiętny [0]_laroux 14 2" xfId="176" xr:uid="{A762B234-AF8A-434E-ACC2-909794041851}"/>
    <cellStyle name="Dziesietny [0]_laroux 14 2 2" xfId="508" xr:uid="{4F852A5B-D471-41B2-91FF-F6DDC21B65BF}"/>
    <cellStyle name="Dziesiętny [0]_laroux 14 2 2" xfId="489" xr:uid="{5DC77459-8A92-4971-B712-9A54D73E0725}"/>
    <cellStyle name="Dziesietny [0]_laroux 14 2 3" xfId="705" xr:uid="{B1DDF2C0-44B8-4630-B175-1AF00C25639A}"/>
    <cellStyle name="Dziesiętny [0]_laroux 14 2 3" xfId="686" xr:uid="{5A393689-5D5A-4843-B737-60AF20A88408}"/>
    <cellStyle name="Dziesietny [0]_laroux 14 2 4" xfId="1013" xr:uid="{648E638E-3696-48FD-BC6F-36C766EB34B5}"/>
    <cellStyle name="Dziesiętny [0]_laroux 14 2 4" xfId="994" xr:uid="{CF604FC6-9C20-48A4-B2E5-54FD7D734193}"/>
    <cellStyle name="Dziesietny [0]_laroux 14 3" xfId="406" xr:uid="{CAFC8271-BAF0-4464-8D43-3FAEA086AC16}"/>
    <cellStyle name="Dziesiętny [0]_laroux 14 3" xfId="387" xr:uid="{6488A135-2645-4D7E-B076-EC197D5669F5}"/>
    <cellStyle name="Dziesietny [0]_laroux 14 3 2" xfId="911" xr:uid="{4BE2F9FD-65C6-482F-B151-91065EF434A9}"/>
    <cellStyle name="Dziesiętny [0]_laroux 14 3 2" xfId="892" xr:uid="{9AEFEB80-C192-4E0E-B6DC-BCB68D9114E8}"/>
    <cellStyle name="Dziesietny [0]_laroux 14 4" xfId="302" xr:uid="{65AB8955-FCEC-41CD-8501-43B726363B87}"/>
    <cellStyle name="Dziesiętny [0]_laroux 14 4" xfId="283" xr:uid="{ECF2A9E5-2F59-4652-8117-08512F2F339E}"/>
    <cellStyle name="Dziesietny [0]_laroux 14 5" xfId="605" xr:uid="{45D66656-181B-42CD-9BBF-CBCCB9128E1B}"/>
    <cellStyle name="Dziesiętny [0]_laroux 14 5" xfId="586" xr:uid="{EDB7395A-269E-4C07-BB1A-2FE5985C86CC}"/>
    <cellStyle name="Dziesietny [0]_laroux 14 6" xfId="807" xr:uid="{94A3239B-3EB1-40A3-883D-399910140F58}"/>
    <cellStyle name="Dziesiętny [0]_laroux 14 6" xfId="788" xr:uid="{7698A4AC-C3D9-4D11-869F-2AE08D16B2F0}"/>
    <cellStyle name="Dziesietny [0]_laroux 15" xfId="97" xr:uid="{B90FAB23-A110-4FC6-89FA-9C6B8FD99AFA}"/>
    <cellStyle name="Dziesiętny [0]_laroux 15" xfId="78" xr:uid="{72508932-B09F-44B9-AA02-ACF4F0E9A381}"/>
    <cellStyle name="Dziesietny [0]_laroux 15 2" xfId="199" xr:uid="{C7092F7C-629E-402C-98CF-DE7AD8070110}"/>
    <cellStyle name="Dziesiętny [0]_laroux 15 2" xfId="180" xr:uid="{64EB9C9B-C014-4D5E-86BD-791EBDCAFF6F}"/>
    <cellStyle name="Dziesietny [0]_laroux 15 2 2" xfId="512" xr:uid="{1C0AE9F3-DAE4-45F4-916A-7AFD94629CCF}"/>
    <cellStyle name="Dziesiętny [0]_laroux 15 2 2" xfId="493" xr:uid="{E3C7B3B7-7F85-42F5-958C-8B3C6F7FF18E}"/>
    <cellStyle name="Dziesietny [0]_laroux 15 2 3" xfId="709" xr:uid="{667738C7-4CAC-4349-A0C3-0A2BE8F62D07}"/>
    <cellStyle name="Dziesiętny [0]_laroux 15 2 3" xfId="690" xr:uid="{0906F380-5D47-4048-AA29-5F8C4B1F2190}"/>
    <cellStyle name="Dziesietny [0]_laroux 15 2 4" xfId="1017" xr:uid="{BC3DD8E1-D49E-498D-A212-15F86A88E3B6}"/>
    <cellStyle name="Dziesiętny [0]_laroux 15 2 4" xfId="998" xr:uid="{5DCC3CFA-ADD8-44C8-B0F2-5ED004DE263D}"/>
    <cellStyle name="Dziesietny [0]_laroux 15 3" xfId="410" xr:uid="{359BFEB4-E241-4615-916C-03877115FA7F}"/>
    <cellStyle name="Dziesiętny [0]_laroux 15 3" xfId="391" xr:uid="{0430D635-078D-459B-96CB-28435A75DFD4}"/>
    <cellStyle name="Dziesietny [0]_laroux 15 3 2" xfId="915" xr:uid="{E88CE944-7C19-4912-B5FB-922CA7681093}"/>
    <cellStyle name="Dziesiętny [0]_laroux 15 3 2" xfId="896" xr:uid="{0D09DF3D-22E6-464F-90E6-28B710D29916}"/>
    <cellStyle name="Dziesietny [0]_laroux 15 4" xfId="306" xr:uid="{AE787A42-F36C-4B47-B978-1AE33DB6AC94}"/>
    <cellStyle name="Dziesiętny [0]_laroux 15 4" xfId="287" xr:uid="{D769C477-A818-4108-A5C7-DAD3391A82F2}"/>
    <cellStyle name="Dziesietny [0]_laroux 15 5" xfId="609" xr:uid="{33BE8370-B433-49E3-BA51-B4636B246D60}"/>
    <cellStyle name="Dziesiętny [0]_laroux 15 5" xfId="590" xr:uid="{E9681CD5-3DE2-418F-9784-BFC70E2DB15D}"/>
    <cellStyle name="Dziesietny [0]_laroux 15 6" xfId="811" xr:uid="{2BD23533-4AF3-4B99-A692-1FB3966BEA17}"/>
    <cellStyle name="Dziesiętny [0]_laroux 15 6" xfId="792" xr:uid="{73423BD7-EDC0-4643-B7A5-6CC963298CA3}"/>
    <cellStyle name="Dziesietny [0]_laroux 16" xfId="100" xr:uid="{547201FD-867B-4B77-AA89-ADCC004E440E}"/>
    <cellStyle name="Dziesiętny [0]_laroux 16" xfId="82" xr:uid="{FB2DBDF1-342F-49D2-BD6E-D0BB89147E6A}"/>
    <cellStyle name="Dziesietny [0]_laroux 16 2" xfId="202" xr:uid="{E7E9C8A2-7FC4-4214-9261-B4812E1DE84B}"/>
    <cellStyle name="Dziesiętny [0]_laroux 16 2" xfId="184" xr:uid="{A192A899-9E1A-48F3-90F5-642E928743D9}"/>
    <cellStyle name="Dziesietny [0]_laroux 16 2 2" xfId="515" xr:uid="{176004D7-927D-4A0C-8200-6B0DC3C41FF3}"/>
    <cellStyle name="Dziesiętny [0]_laroux 16 2 2" xfId="497" xr:uid="{CDA46AAE-7CFF-499E-869A-35ABB0310BC8}"/>
    <cellStyle name="Dziesietny [0]_laroux 16 2 3" xfId="712" xr:uid="{F70F798C-7909-4642-8968-0C89C0DCFDFD}"/>
    <cellStyle name="Dziesiętny [0]_laroux 16 2 3" xfId="694" xr:uid="{B49BFABD-07C5-42C4-8EEC-87762F502816}"/>
    <cellStyle name="Dziesietny [0]_laroux 16 2 4" xfId="1020" xr:uid="{9D175A6A-CF13-4DBF-9685-1517E720B0AD}"/>
    <cellStyle name="Dziesiętny [0]_laroux 16 2 4" xfId="1002" xr:uid="{3CBC7B50-5BFB-47E2-AE6F-89FCFD2456A1}"/>
    <cellStyle name="Dziesietny [0]_laroux 16 3" xfId="413" xr:uid="{F2823740-B560-4CE0-8A52-93A73F1E9EEC}"/>
    <cellStyle name="Dziesiętny [0]_laroux 16 3" xfId="395" xr:uid="{B0AB5B3F-B769-4160-937E-B98B57C6F915}"/>
    <cellStyle name="Dziesietny [0]_laroux 16 3 2" xfId="918" xr:uid="{EBD1BD4C-2D82-4030-B549-5EA2B701576C}"/>
    <cellStyle name="Dziesiętny [0]_laroux 16 3 2" xfId="900" xr:uid="{9B357E14-66B5-4A75-98C1-1F6CA09116F1}"/>
    <cellStyle name="Dziesietny [0]_laroux 16 4" xfId="309" xr:uid="{426BD91E-7720-460E-9B84-533A34599E43}"/>
    <cellStyle name="Dziesiętny [0]_laroux 16 4" xfId="291" xr:uid="{107B7F03-031F-4C1A-A1A1-BCDE1AAB6AC8}"/>
    <cellStyle name="Dziesietny [0]_laroux 16 5" xfId="612" xr:uid="{D11E1F96-9C7D-4B1D-9D03-B19FE5D4DFB9}"/>
    <cellStyle name="Dziesiętny [0]_laroux 16 5" xfId="594" xr:uid="{9356280B-967B-4DBB-96AA-12D9D33D466C}"/>
    <cellStyle name="Dziesietny [0]_laroux 16 6" xfId="814" xr:uid="{5D91E2AB-1F26-4DBD-BEF2-1359B1225FCD}"/>
    <cellStyle name="Dziesiętny [0]_laroux 16 6" xfId="796" xr:uid="{6651730B-46DC-496F-93D9-39DF49C1D332}"/>
    <cellStyle name="Dziesietny [0]_laroux 17" xfId="103" xr:uid="{5F5C8B2D-708A-4BA9-AFE3-6FAAD3BCFCB1}"/>
    <cellStyle name="Dziesiętny [0]_laroux 17" xfId="86" xr:uid="{60989424-0672-4BE5-95F6-91684972F6CB}"/>
    <cellStyle name="Dziesietny [0]_laroux 17 2" xfId="205" xr:uid="{6923EE84-F381-476E-B85F-9C38F14203AD}"/>
    <cellStyle name="Dziesiętny [0]_laroux 17 2" xfId="188" xr:uid="{07DCDC08-21B8-4E17-BE32-FF6A06F62C19}"/>
    <cellStyle name="Dziesietny [0]_laroux 17 2 2" xfId="518" xr:uid="{0817DB58-60F5-411B-B75E-5BE501F8CC23}"/>
    <cellStyle name="Dziesiętny [0]_laroux 17 2 2" xfId="501" xr:uid="{CB1950FF-9128-40F8-A769-5B2704DBAFCE}"/>
    <cellStyle name="Dziesietny [0]_laroux 17 2 3" xfId="715" xr:uid="{C51A5036-8150-4939-8127-84E84A7C1078}"/>
    <cellStyle name="Dziesiętny [0]_laroux 17 2 3" xfId="698" xr:uid="{2B8E2C14-7D05-47E8-93F0-FBF6FFA5DC71}"/>
    <cellStyle name="Dziesietny [0]_laroux 17 2 4" xfId="1023" xr:uid="{827F1DB1-5F34-434A-A135-FA85587AE606}"/>
    <cellStyle name="Dziesiętny [0]_laroux 17 2 4" xfId="1006" xr:uid="{512CBD63-81FF-4929-A311-B0F002185840}"/>
    <cellStyle name="Dziesietny [0]_laroux 17 3" xfId="416" xr:uid="{3D7BDD16-08DC-451D-B67B-585FF55DDE40}"/>
    <cellStyle name="Dziesiętny [0]_laroux 17 3" xfId="399" xr:uid="{D1E95188-7682-4084-8148-C87FD14C3E76}"/>
    <cellStyle name="Dziesietny [0]_laroux 17 3 2" xfId="921" xr:uid="{7E2C017B-615F-4299-8716-45B53D0B1205}"/>
    <cellStyle name="Dziesiętny [0]_laroux 17 3 2" xfId="904" xr:uid="{94B27ED2-FFD4-4701-A1C4-470741F11F0A}"/>
    <cellStyle name="Dziesietny [0]_laroux 17 4" xfId="312" xr:uid="{B852963B-D744-4B9A-BA65-A5E3EAE56611}"/>
    <cellStyle name="Dziesiętny [0]_laroux 17 4" xfId="295" xr:uid="{93C4FC6B-D44B-4B2C-8848-C5453806B139}"/>
    <cellStyle name="Dziesietny [0]_laroux 17 5" xfId="615" xr:uid="{F3942272-117E-4055-9E41-F3A1767FDF9E}"/>
    <cellStyle name="Dziesiętny [0]_laroux 17 5" xfId="598" xr:uid="{3347DDC1-A828-47B4-A895-407B800AD2B9}"/>
    <cellStyle name="Dziesietny [0]_laroux 17 6" xfId="817" xr:uid="{23AE4509-ACEF-4B7A-9C5A-A63420390183}"/>
    <cellStyle name="Dziesiętny [0]_laroux 17 6" xfId="800" xr:uid="{7C9B692C-F2B0-46A5-9AC0-0F6E867637C6}"/>
    <cellStyle name="Dziesietny [0]_laroux 18" xfId="106" xr:uid="{49ACB092-ED38-4F2E-AF82-B097541DC881}"/>
    <cellStyle name="Dziesiętny [0]_laroux 18" xfId="90" xr:uid="{DCCDCF31-FE0B-4576-B2D1-019F9249F0B5}"/>
    <cellStyle name="Dziesietny [0]_laroux 18 2" xfId="208" xr:uid="{EB8C5C66-B019-447B-9961-D4998F6B9AA0}"/>
    <cellStyle name="Dziesiętny [0]_laroux 18 2" xfId="192" xr:uid="{04E64413-C40A-4C94-91E9-6F1361F4A215}"/>
    <cellStyle name="Dziesietny [0]_laroux 18 2 2" xfId="521" xr:uid="{730C25BD-FBD3-4AE5-B90C-0113F051FD11}"/>
    <cellStyle name="Dziesiętny [0]_laroux 18 2 2" xfId="505" xr:uid="{7AB936DA-B220-4763-B559-D1A93574414E}"/>
    <cellStyle name="Dziesietny [0]_laroux 18 2 3" xfId="718" xr:uid="{FE15E402-0AED-4089-827C-13DD2C6D91FA}"/>
    <cellStyle name="Dziesiętny [0]_laroux 18 2 3" xfId="702" xr:uid="{F5A58011-82CC-4A0D-991E-D2D0AA88BB34}"/>
    <cellStyle name="Dziesietny [0]_laroux 18 2 4" xfId="1026" xr:uid="{47E01B16-ED79-4E9A-8132-C88FAF28C4C1}"/>
    <cellStyle name="Dziesiętny [0]_laroux 18 2 4" xfId="1010" xr:uid="{A0349DF2-E3D1-412C-A3E6-4643196D69CC}"/>
    <cellStyle name="Dziesietny [0]_laroux 18 3" xfId="419" xr:uid="{F8B6A083-880E-4999-971D-A261ABC965C5}"/>
    <cellStyle name="Dziesiętny [0]_laroux 18 3" xfId="403" xr:uid="{48E6105E-FC13-4BBD-819A-737F17FCA5D1}"/>
    <cellStyle name="Dziesietny [0]_laroux 18 3 2" xfId="924" xr:uid="{829CDE0F-07DF-4375-9AA1-F9947410C1BA}"/>
    <cellStyle name="Dziesiętny [0]_laroux 18 3 2" xfId="908" xr:uid="{B1E031D1-5B16-4B50-9880-4162A69A938F}"/>
    <cellStyle name="Dziesietny [0]_laroux 18 4" xfId="315" xr:uid="{D5F98AF4-D4C7-43DE-BF00-2E991DD22DA6}"/>
    <cellStyle name="Dziesiętny [0]_laroux 18 4" xfId="299" xr:uid="{3F98641C-DF82-49BE-A2AC-F0A64688C60B}"/>
    <cellStyle name="Dziesietny [0]_laroux 18 5" xfId="618" xr:uid="{25A471D7-9BB3-44CC-99A8-F7858603E3DD}"/>
    <cellStyle name="Dziesiętny [0]_laroux 18 5" xfId="602" xr:uid="{891D054A-5BEC-45FF-A01F-F26668E314B6}"/>
    <cellStyle name="Dziesietny [0]_laroux 18 6" xfId="820" xr:uid="{DABF5AF4-2C6B-48E9-9FC4-5A1312B9C7B7}"/>
    <cellStyle name="Dziesiętny [0]_laroux 18 6" xfId="804" xr:uid="{8CC8125F-CAAD-4AFD-8814-D8BA591C3620}"/>
    <cellStyle name="Dziesietny [0]_laroux 19" xfId="107" xr:uid="{B83D4357-D6CC-43DD-B04A-2E3D6F472FCA}"/>
    <cellStyle name="Dziesiętny [0]_laroux 19" xfId="94" xr:uid="{88879A3C-9816-4FBC-AB38-41997AF1B9FE}"/>
    <cellStyle name="Dziesietny [0]_laroux 19 2" xfId="209" xr:uid="{19D593C9-0FED-4F6B-AFF7-1EDA6E55B353}"/>
    <cellStyle name="Dziesiętny [0]_laroux 19 2" xfId="196" xr:uid="{6F153E59-2789-4646-A27B-7773D049804C}"/>
    <cellStyle name="Dziesietny [0]_laroux 19 2 2" xfId="522" xr:uid="{29E4FA73-3F3F-4768-90E6-71CDEF1CB87A}"/>
    <cellStyle name="Dziesiętny [0]_laroux 19 2 2" xfId="509" xr:uid="{36EC5C6B-3CE1-4FA0-AEC7-29C3C4DCEADB}"/>
    <cellStyle name="Dziesietny [0]_laroux 19 2 3" xfId="719" xr:uid="{0BCAA148-8AAE-4980-8CD5-58ECC3988202}"/>
    <cellStyle name="Dziesiętny [0]_laroux 19 2 3" xfId="706" xr:uid="{14C72B30-E5C3-4771-8810-BAF221D12D02}"/>
    <cellStyle name="Dziesietny [0]_laroux 19 2 4" xfId="1027" xr:uid="{A3D2BA88-75C1-447B-8781-14774C183488}"/>
    <cellStyle name="Dziesiętny [0]_laroux 19 2 4" xfId="1014" xr:uid="{2BE64679-285C-41E2-9601-1C46CCACBE67}"/>
    <cellStyle name="Dziesietny [0]_laroux 19 3" xfId="420" xr:uid="{B656E19F-60DC-445B-B52C-9C141F33E255}"/>
    <cellStyle name="Dziesiętny [0]_laroux 19 3" xfId="407" xr:uid="{DAFA2F7B-0739-4084-A34D-8EA774DD097D}"/>
    <cellStyle name="Dziesietny [0]_laroux 19 3 2" xfId="925" xr:uid="{F4848BD0-CFEA-48DB-AED5-6C295C4A9E9F}"/>
    <cellStyle name="Dziesiętny [0]_laroux 19 3 2" xfId="912" xr:uid="{C6030DB0-82C3-425C-8956-D303CBC2EFE2}"/>
    <cellStyle name="Dziesietny [0]_laroux 19 4" xfId="316" xr:uid="{29608C76-F095-4FA0-AEB6-DB34FC1488EB}"/>
    <cellStyle name="Dziesiętny [0]_laroux 19 4" xfId="303" xr:uid="{A06FCB17-B9D5-43A4-8818-414AFAC3D605}"/>
    <cellStyle name="Dziesietny [0]_laroux 19 5" xfId="619" xr:uid="{E14F7E65-9D7F-4665-80EA-E57609994319}"/>
    <cellStyle name="Dziesiętny [0]_laroux 19 5" xfId="606" xr:uid="{FD20B1BB-3A6F-4178-807C-2958AAF6EEF4}"/>
    <cellStyle name="Dziesietny [0]_laroux 19 6" xfId="821" xr:uid="{483FE123-A8ED-41A6-9D0C-9AD35F390BF9}"/>
    <cellStyle name="Dziesiętny [0]_laroux 19 6" xfId="808" xr:uid="{CDD05FFE-9F5F-451C-9282-53042FC1C213}"/>
    <cellStyle name="Dziesietny [0]_laroux 2" xfId="35" xr:uid="{9D34ABE2-6014-4828-8FEA-59000786AF51}"/>
    <cellStyle name="Dziesiętny [0]_laroux 2" xfId="36" xr:uid="{D1D6E54B-6EC9-4C9E-8B2C-4D224E7B4683}"/>
    <cellStyle name="Dziesietny [0]_laroux 2 2" xfId="139" xr:uid="{7E8389C0-0AFC-40DC-A517-EF2460BB9E87}"/>
    <cellStyle name="Dziesiętny [0]_laroux 2 2" xfId="140" xr:uid="{61FE1446-1BCE-420A-BEBF-A3EC01127384}"/>
    <cellStyle name="Dziesietny [0]_laroux 2 2 2" xfId="452" xr:uid="{FB8B744B-B60A-4D8B-980A-70A05B627B20}"/>
    <cellStyle name="Dziesiętny [0]_laroux 2 2 2" xfId="453" xr:uid="{93292AEE-0259-4DEF-BBCC-B3BA1FCE5D1D}"/>
    <cellStyle name="Dziesietny [0]_laroux 2 2 3" xfId="649" xr:uid="{D5FA0406-B9D6-4430-B715-203B237C15E7}"/>
    <cellStyle name="Dziesiętny [0]_laroux 2 2 3" xfId="650" xr:uid="{A52B92CB-4839-46B2-80F7-E92C2B135D9C}"/>
    <cellStyle name="Dziesietny [0]_laroux 2 2 4" xfId="957" xr:uid="{E8180C58-D8E9-4212-AC5D-D6913EDA856C}"/>
    <cellStyle name="Dziesiętny [0]_laroux 2 2 4" xfId="958" xr:uid="{D414EBAD-9CD8-495C-A097-FD0A05F61728}"/>
    <cellStyle name="Dziesietny [0]_laroux 2 3" xfId="350" xr:uid="{F25B199C-6D95-419C-A93E-E06010F990B2}"/>
    <cellStyle name="Dziesiętny [0]_laroux 2 3" xfId="351" xr:uid="{2A4D6054-FD02-4673-A032-16C4A8AEFDE4}"/>
    <cellStyle name="Dziesietny [0]_laroux 2 3 2" xfId="855" xr:uid="{3787FF83-C6BC-4673-96ED-188FF89A230A}"/>
    <cellStyle name="Dziesiętny [0]_laroux 2 3 2" xfId="856" xr:uid="{A05683BE-52EF-491B-96E8-2B319E34EB11}"/>
    <cellStyle name="Dziesietny [0]_laroux 2 4" xfId="246" xr:uid="{111C1490-9124-4383-8F77-C50EADF37770}"/>
    <cellStyle name="Dziesiętny [0]_laroux 2 4" xfId="247" xr:uid="{9DADB0FF-CF21-4B7E-95FD-513D0E3512CC}"/>
    <cellStyle name="Dziesietny [0]_laroux 2 5" xfId="549" xr:uid="{522E6E58-9D48-43A7-8824-075C6D13207B}"/>
    <cellStyle name="Dziesiętny [0]_laroux 2 5" xfId="550" xr:uid="{D7015D29-178F-4059-A9CC-4333B040D78E}"/>
    <cellStyle name="Dziesietny [0]_laroux 2 6" xfId="751" xr:uid="{AB9096C9-EE2A-417D-9732-4A036DAB9DD3}"/>
    <cellStyle name="Dziesiętny [0]_laroux 2 6" xfId="752" xr:uid="{7202ADC4-5DD4-4717-8142-B9F57CFD96BB}"/>
    <cellStyle name="Dziesietny [0]_laroux 20" xfId="111" xr:uid="{2A1D6902-9DE0-482E-A519-3BB5A551D197}"/>
    <cellStyle name="Dziesiętny [0]_laroux 20" xfId="112" xr:uid="{303311AA-AAE9-47C4-B814-8452F3C9BFE3}"/>
    <cellStyle name="Dziesietny [0]_laroux 20 2" xfId="213" xr:uid="{BCAD6DD7-EDBE-4250-8E5D-9B3DA9FEAC6A}"/>
    <cellStyle name="Dziesiętny [0]_laroux 20 2" xfId="214" xr:uid="{DDDDE2E7-8D96-46E9-87BC-7C9CB47DD7C3}"/>
    <cellStyle name="Dziesietny [0]_laroux 20 2 2" xfId="526" xr:uid="{9C9B410D-4D7D-4ECA-B303-74D2C4173B60}"/>
    <cellStyle name="Dziesiętny [0]_laroux 20 2 2" xfId="527" xr:uid="{AC897261-15A7-4030-BE58-E9FB53543A95}"/>
    <cellStyle name="Dziesietny [0]_laroux 20 2 3" xfId="723" xr:uid="{80DC4796-432E-45A3-9143-922DC8782E63}"/>
    <cellStyle name="Dziesiętny [0]_laroux 20 2 3" xfId="724" xr:uid="{3188D685-2E14-4776-8E8E-9A3204988229}"/>
    <cellStyle name="Dziesietny [0]_laroux 20 2 4" xfId="1031" xr:uid="{71CCC4E3-68C5-43CC-8E32-D53AF9524500}"/>
    <cellStyle name="Dziesiętny [0]_laroux 20 2 4" xfId="1032" xr:uid="{B74C4106-3114-4585-B971-73E6645A5F7E}"/>
    <cellStyle name="Dziesietny [0]_laroux 20 3" xfId="424" xr:uid="{D3443C89-13D8-40E8-BDE6-C3F0FF7E9744}"/>
    <cellStyle name="Dziesiętny [0]_laroux 20 3" xfId="425" xr:uid="{1BE97230-942D-423C-B8AC-229949F5BF06}"/>
    <cellStyle name="Dziesietny [0]_laroux 20 3 2" xfId="929" xr:uid="{A8F6F585-3C14-4A43-BE71-998610AAB770}"/>
    <cellStyle name="Dziesiętny [0]_laroux 20 3 2" xfId="930" xr:uid="{E44CBDAA-CD74-4168-BCA0-C1D8119154B4}"/>
    <cellStyle name="Dziesietny [0]_laroux 20 4" xfId="320" xr:uid="{1B752259-5B05-46F9-8CBB-637BF99E6248}"/>
    <cellStyle name="Dziesiętny [0]_laroux 20 4" xfId="321" xr:uid="{44B406DD-5577-4CEF-AB8D-305FA54F3912}"/>
    <cellStyle name="Dziesietny [0]_laroux 20 5" xfId="623" xr:uid="{A6195B64-5897-43E4-B3D6-325CBE29EDC5}"/>
    <cellStyle name="Dziesiętny [0]_laroux 20 5" xfId="624" xr:uid="{2EC8FFCA-926C-4ED6-A596-D4F2B4F2C565}"/>
    <cellStyle name="Dziesietny [0]_laroux 20 6" xfId="825" xr:uid="{2E66ADFB-A544-4C9E-9C29-9722B369E8B7}"/>
    <cellStyle name="Dziesiętny [0]_laroux 20 6" xfId="826" xr:uid="{6FDF3950-1310-4489-ACF7-4A095DAB20F3}"/>
    <cellStyle name="Dziesietny [0]_laroux 21" xfId="119" xr:uid="{1C273FF6-4A3A-420C-A3DC-401AD5F1F084}"/>
    <cellStyle name="Dziesiętny [0]_laroux 21" xfId="108" xr:uid="{86D8AFB3-2688-4FE7-8C2F-2899657CD714}"/>
    <cellStyle name="Dziesietny [0]_laroux 21 2" xfId="221" xr:uid="{E2BED836-B244-4A0F-B6B5-27DEF447C1EE}"/>
    <cellStyle name="Dziesiętny [0]_laroux 21 2" xfId="210" xr:uid="{3BD56816-555D-40F8-8D25-57601B6CE874}"/>
    <cellStyle name="Dziesietny [0]_laroux 21 2 2" xfId="534" xr:uid="{4324EF2A-54C6-4B3C-9D7B-57F700648CF4}"/>
    <cellStyle name="Dziesiętny [0]_laroux 21 2 2" xfId="523" xr:uid="{F70CCEFC-AC08-47E4-9A9B-85A30179496D}"/>
    <cellStyle name="Dziesietny [0]_laroux 21 2 3" xfId="731" xr:uid="{2612088B-6845-401F-8A92-CF546C7680AE}"/>
    <cellStyle name="Dziesiętny [0]_laroux 21 2 3" xfId="720" xr:uid="{C2912C6E-D8DA-4C86-A09A-A669F98D10BF}"/>
    <cellStyle name="Dziesietny [0]_laroux 21 2 4" xfId="1039" xr:uid="{F1976579-F1E3-4E97-9498-0A2267802610}"/>
    <cellStyle name="Dziesiętny [0]_laroux 21 2 4" xfId="1028" xr:uid="{BAFAB7DF-A067-490F-8EE2-F842E6DFB28B}"/>
    <cellStyle name="Dziesietny [0]_laroux 21 3" xfId="432" xr:uid="{4C0F9CDA-BBFD-4E08-85F7-DAA28F5EF4F5}"/>
    <cellStyle name="Dziesiętny [0]_laroux 21 3" xfId="421" xr:uid="{05E4F60B-2C48-4FB9-B10A-BF6ADEF2FD88}"/>
    <cellStyle name="Dziesietny [0]_laroux 21 3 2" xfId="937" xr:uid="{81D8F9C6-4A32-44BB-A5CE-21CBA18B640B}"/>
    <cellStyle name="Dziesiętny [0]_laroux 21 3 2" xfId="926" xr:uid="{934B4131-1D90-4AFE-A05C-F7AFAD8C9040}"/>
    <cellStyle name="Dziesietny [0]_laroux 21 4" xfId="328" xr:uid="{FB834D37-31E8-4E63-B1E4-DCB2BBE11F94}"/>
    <cellStyle name="Dziesiętny [0]_laroux 21 4" xfId="317" xr:uid="{A47D4A53-311D-49E1-8F21-27924C4838D1}"/>
    <cellStyle name="Dziesietny [0]_laroux 21 5" xfId="631" xr:uid="{95201670-06A7-4FE1-9E92-298813D97E48}"/>
    <cellStyle name="Dziesiętny [0]_laroux 21 5" xfId="620" xr:uid="{52CBC34F-A9C5-4646-8194-64FBBDC7127E}"/>
    <cellStyle name="Dziesietny [0]_laroux 21 6" xfId="833" xr:uid="{26444AEE-2630-499C-BC95-50F071179E4D}"/>
    <cellStyle name="Dziesiętny [0]_laroux 21 6" xfId="822" xr:uid="{3CB8CD8E-1C72-492E-87B8-6923F3E89A95}"/>
    <cellStyle name="Dziesietny [0]_laroux 22" xfId="124" xr:uid="{6852505E-AC96-4C2A-A17C-7BAF9FED6042}"/>
    <cellStyle name="Dziesiętny [0]_laroux 22" xfId="123" xr:uid="{B4B5688E-4D4C-489A-B679-7CD07CDDFE7C}"/>
    <cellStyle name="Dziesietny [0]_laroux 22 2" xfId="226" xr:uid="{D7284F86-30FA-4D98-85F2-5E54A55B6893}"/>
    <cellStyle name="Dziesiętny [0]_laroux 22 2" xfId="225" xr:uid="{86EC5D26-B575-4337-A2B4-F57B296FD356}"/>
    <cellStyle name="Dziesietny [0]_laroux 22 2 2" xfId="539" xr:uid="{15918B26-8B95-416E-9914-780E5305FDA3}"/>
    <cellStyle name="Dziesiętny [0]_laroux 22 2 2" xfId="538" xr:uid="{8A3687B7-7295-4B98-A94A-F10937552FD9}"/>
    <cellStyle name="Dziesietny [0]_laroux 22 2 3" xfId="736" xr:uid="{410D4A64-8943-47C9-A801-42FB69897FA5}"/>
    <cellStyle name="Dziesiętny [0]_laroux 22 2 3" xfId="735" xr:uid="{B2B2CA1B-C821-4AA1-947E-51E7D230BA11}"/>
    <cellStyle name="Dziesietny [0]_laroux 22 2 4" xfId="1044" xr:uid="{A1530BEF-702B-4720-9FAE-9390DCEC7038}"/>
    <cellStyle name="Dziesiętny [0]_laroux 22 2 4" xfId="1043" xr:uid="{511E29CB-C561-4FA1-B37A-332E580BD90A}"/>
    <cellStyle name="Dziesietny [0]_laroux 22 3" xfId="437" xr:uid="{FF7DDC9E-5911-4DFE-AAA3-17F9D74DD894}"/>
    <cellStyle name="Dziesiętny [0]_laroux 22 3" xfId="436" xr:uid="{824F6264-A5B2-4FD6-AEF7-4B26EFF25C57}"/>
    <cellStyle name="Dziesietny [0]_laroux 22 3 2" xfId="942" xr:uid="{0E039796-5AB7-4C16-8F39-22044A413F9B}"/>
    <cellStyle name="Dziesiętny [0]_laroux 22 3 2" xfId="941" xr:uid="{BB8E3622-CBAA-43B0-B76E-0B1406E8AFA1}"/>
    <cellStyle name="Dziesietny [0]_laroux 22 4" xfId="333" xr:uid="{2A2C9A4F-0E09-492D-A2B0-4124421840E6}"/>
    <cellStyle name="Dziesiętny [0]_laroux 22 4" xfId="332" xr:uid="{EF3816FE-7634-4725-96B2-4962186F2B33}"/>
    <cellStyle name="Dziesietny [0]_laroux 22 5" xfId="636" xr:uid="{2D754299-70AF-417E-A7D1-B1619D2CEDE6}"/>
    <cellStyle name="Dziesiętny [0]_laroux 22 5" xfId="635" xr:uid="{2CFC8D51-16B8-47E1-BCA5-24ECB701E0DA}"/>
    <cellStyle name="Dziesietny [0]_laroux 22 6" xfId="838" xr:uid="{576320D9-0DD0-4F7C-86F3-86AF11DD5217}"/>
    <cellStyle name="Dziesiętny [0]_laroux 22 6" xfId="837" xr:uid="{83957633-B811-437C-B440-127B69909455}"/>
    <cellStyle name="Dziesietny [0]_laroux 23" xfId="120" xr:uid="{C5B0C3C8-E6BA-476F-9347-32ADB28B6990}"/>
    <cellStyle name="Dziesiętny [0]_laroux 23" xfId="127" xr:uid="{5AA4694C-19CE-4A8B-BCAE-413DAC38EAE6}"/>
    <cellStyle name="Dziesietny [0]_laroux 23 2" xfId="222" xr:uid="{7E90ECE6-C767-41D0-8E47-24E6E7A4B50A}"/>
    <cellStyle name="Dziesiętny [0]_laroux 23 2" xfId="229" xr:uid="{1FDF7E7E-9F41-4CA6-B8A0-2ECD62245517}"/>
    <cellStyle name="Dziesietny [0]_laroux 23 2 2" xfId="535" xr:uid="{0C31CE1D-D6AD-4E09-BE93-E081F6B7F8D1}"/>
    <cellStyle name="Dziesiętny [0]_laroux 23 2 2" xfId="542" xr:uid="{7B25CB41-4350-46E2-AD50-4A8B177AF924}"/>
    <cellStyle name="Dziesietny [0]_laroux 23 2 3" xfId="732" xr:uid="{6FC1E0E7-1F62-4082-B300-E0AB73EF6FD2}"/>
    <cellStyle name="Dziesiętny [0]_laroux 23 2 3" xfId="739" xr:uid="{25ED3251-4321-42DA-B484-D2A47E327CD4}"/>
    <cellStyle name="Dziesietny [0]_laroux 23 2 4" xfId="1040" xr:uid="{89AACBF6-2B73-46E4-8566-F663B0651EB9}"/>
    <cellStyle name="Dziesiętny [0]_laroux 23 2 4" xfId="1047" xr:uid="{81048B4E-CB64-470F-A069-F4050DABC2E7}"/>
    <cellStyle name="Dziesietny [0]_laroux 23 3" xfId="433" xr:uid="{A5A44A66-455B-4702-A296-848E3D4A909D}"/>
    <cellStyle name="Dziesiętny [0]_laroux 23 3" xfId="440" xr:uid="{2726A21F-D05A-41AE-8C15-33EA6AF96090}"/>
    <cellStyle name="Dziesietny [0]_laroux 23 3 2" xfId="938" xr:uid="{6A7B985C-5E11-4C8F-B056-FF0C2EBA4930}"/>
    <cellStyle name="Dziesiętny [0]_laroux 23 3 2" xfId="945" xr:uid="{E37391AC-F55D-4DC0-BF1B-7C3E460981A4}"/>
    <cellStyle name="Dziesietny [0]_laroux 23 4" xfId="329" xr:uid="{77B09608-787D-4A83-ACCA-80CA167D0E11}"/>
    <cellStyle name="Dziesiętny [0]_laroux 23 4" xfId="336" xr:uid="{99ED09CD-9901-4F84-9D5E-7F750C8ED3B4}"/>
    <cellStyle name="Dziesietny [0]_laroux 23 5" xfId="632" xr:uid="{EBD57CF6-E4D3-4E5A-8A14-7690F5F446D6}"/>
    <cellStyle name="Dziesiętny [0]_laroux 23 5" xfId="639" xr:uid="{5C5B4B3D-101D-49FB-8B49-6302CD3A271E}"/>
    <cellStyle name="Dziesietny [0]_laroux 23 6" xfId="834" xr:uid="{06B94C25-ED8F-45DD-AEA8-4F75F191E0A7}"/>
    <cellStyle name="Dziesiętny [0]_laroux 23 6" xfId="841" xr:uid="{79934828-881A-4411-80B6-8AE805D1C4DC}"/>
    <cellStyle name="Dziesietny [0]_laroux 24" xfId="130" xr:uid="{3731C8E1-ECF0-4093-B86B-54BEF3C7C547}"/>
    <cellStyle name="Dziesiętny [0]_laroux 24" xfId="126" xr:uid="{7E7B4995-AE36-4137-B66D-D7D3C9ECF95E}"/>
    <cellStyle name="Dziesietny [0]_laroux 24 2" xfId="232" xr:uid="{F4F484A2-5E45-4DED-9103-030C98F8D258}"/>
    <cellStyle name="Dziesiętny [0]_laroux 24 2" xfId="228" xr:uid="{9F94B1D4-BDA2-4496-B869-F97EBEB7A40F}"/>
    <cellStyle name="Dziesietny [0]_laroux 24 2 2" xfId="545" xr:uid="{088DC6FC-A1C5-45B1-9F52-0EF8E9332945}"/>
    <cellStyle name="Dziesiętny [0]_laroux 24 2 2" xfId="541" xr:uid="{3C7E8C0B-65CA-4F92-8B19-12730B91B4FA}"/>
    <cellStyle name="Dziesietny [0]_laroux 24 2 3" xfId="742" xr:uid="{DC4A4E4B-7BBA-4E5A-9866-0881085B0BBE}"/>
    <cellStyle name="Dziesiętny [0]_laroux 24 2 3" xfId="738" xr:uid="{F41196DD-B68A-4864-9FBF-314A134AFC60}"/>
    <cellStyle name="Dziesietny [0]_laroux 24 2 4" xfId="1050" xr:uid="{64B4E498-46C4-4449-B0C0-68D41685E86E}"/>
    <cellStyle name="Dziesiętny [0]_laroux 24 2 4" xfId="1046" xr:uid="{9C84963E-473F-43BF-BCB8-414F4231E332}"/>
    <cellStyle name="Dziesietny [0]_laroux 24 3" xfId="443" xr:uid="{91B75230-B3B9-4D25-89F1-035631EB6957}"/>
    <cellStyle name="Dziesiętny [0]_laroux 24 3" xfId="439" xr:uid="{3268DF81-D429-4F32-83E0-9BB61232FF66}"/>
    <cellStyle name="Dziesietny [0]_laroux 24 3 2" xfId="948" xr:uid="{93ACB414-8C3A-43A0-A49B-55ABA0E0F10B}"/>
    <cellStyle name="Dziesiętny [0]_laroux 24 3 2" xfId="944" xr:uid="{A3AF59EF-5B8B-448C-89B7-BF2534CAC2B9}"/>
    <cellStyle name="Dziesietny [0]_laroux 24 4" xfId="339" xr:uid="{F2FE1467-5F01-48E2-A043-30283FD22FB6}"/>
    <cellStyle name="Dziesiętny [0]_laroux 24 4" xfId="335" xr:uid="{2876A4B3-A73F-4FA6-970F-F2AA171793CD}"/>
    <cellStyle name="Dziesietny [0]_laroux 24 5" xfId="642" xr:uid="{95D0FE2E-AC98-46BF-A500-F286BF665F37}"/>
    <cellStyle name="Dziesiętny [0]_laroux 24 5" xfId="638" xr:uid="{62F19B5D-F538-47F2-A803-F53FCF9A1E15}"/>
    <cellStyle name="Dziesietny [0]_laroux 24 6" xfId="844" xr:uid="{37D7E7A2-963F-4531-A45D-57D58C1A64D4}"/>
    <cellStyle name="Dziesiętny [0]_laroux 24 6" xfId="840" xr:uid="{5654CD0A-4D8D-4B5B-B0E2-66AE5BDDD01C}"/>
    <cellStyle name="Dziesietny [0]_laroux 25" xfId="131" xr:uid="{6A6409A5-0BF6-4408-89B3-6C7CD58A990E}"/>
    <cellStyle name="Dziesiętny [0]_laroux 25" xfId="110" xr:uid="{64740D60-291A-44B4-AB8C-2B3E6C16AABF}"/>
    <cellStyle name="Dziesietny [0]_laroux 25 2" xfId="233" xr:uid="{37ECED38-FD06-4B49-BE73-372F6E39E018}"/>
    <cellStyle name="Dziesiętny [0]_laroux 25 2" xfId="212" xr:uid="{FB9B0A55-3614-40FD-A059-BB59B92C8C9C}"/>
    <cellStyle name="Dziesietny [0]_laroux 25 2 2" xfId="546" xr:uid="{462FBB74-8796-4BE3-95DF-ADE1B3FAA5BA}"/>
    <cellStyle name="Dziesiętny [0]_laroux 25 2 2" xfId="525" xr:uid="{D7A96209-28B3-4C05-906B-E4E4A106C5F7}"/>
    <cellStyle name="Dziesietny [0]_laroux 25 2 3" xfId="743" xr:uid="{29017238-21F6-4B62-B68A-6E7947F105BB}"/>
    <cellStyle name="Dziesiętny [0]_laroux 25 2 3" xfId="722" xr:uid="{266DEC42-181B-44A2-9D6D-E14B42693635}"/>
    <cellStyle name="Dziesietny [0]_laroux 25 2 4" xfId="1051" xr:uid="{FD34CF97-BBD6-4FF7-A8E6-FF71D6D40AA5}"/>
    <cellStyle name="Dziesiętny [0]_laroux 25 2 4" xfId="1030" xr:uid="{EF86DDAF-8A8A-4A8D-B23D-9405F2B5EF62}"/>
    <cellStyle name="Dziesietny [0]_laroux 25 3" xfId="444" xr:uid="{16FEB883-6ADC-4005-9BC3-23CC76466E6F}"/>
    <cellStyle name="Dziesiętny [0]_laroux 25 3" xfId="423" xr:uid="{94E01BCC-7DC8-406E-A461-41DE43CA5CFB}"/>
    <cellStyle name="Dziesietny [0]_laroux 25 3 2" xfId="949" xr:uid="{29655199-9746-4216-9EF7-BC36EDBEFE3C}"/>
    <cellStyle name="Dziesiętny [0]_laroux 25 3 2" xfId="928" xr:uid="{F6CBC497-E1B3-42F8-8974-374836C65CED}"/>
    <cellStyle name="Dziesietny [0]_laroux 25 4" xfId="340" xr:uid="{FC2E5107-2DF2-419B-9558-E78A2CD3D7E5}"/>
    <cellStyle name="Dziesiętny [0]_laroux 25 4" xfId="319" xr:uid="{41FF9027-7580-4BFA-BC97-47AD3AA99C9E}"/>
    <cellStyle name="Dziesietny [0]_laroux 25 5" xfId="643" xr:uid="{4E663585-89C1-4210-8A01-BB077D9023FF}"/>
    <cellStyle name="Dziesiętny [0]_laroux 25 5" xfId="622" xr:uid="{D3904BE7-3333-455B-8979-41CF9F54DC5B}"/>
    <cellStyle name="Dziesietny [0]_laroux 25 6" xfId="845" xr:uid="{E3CE4664-4AF8-4E70-B57D-577350B60CB2}"/>
    <cellStyle name="Dziesiętny [0]_laroux 25 6" xfId="824" xr:uid="{9028E5A6-A5A8-45D3-9C40-E1402BDE9BC7}"/>
    <cellStyle name="Dziesietny [0]_laroux 26" xfId="134" xr:uid="{6827523D-C4C5-4A61-BB5C-E7D0CA64B7E9}"/>
    <cellStyle name="Dziesiętny [0]_laroux 26" xfId="135" xr:uid="{312C61D1-0F7C-44E9-B33E-C894D5E7B9F1}"/>
    <cellStyle name="Dziesietny [0]_laroux 26 2" xfId="447" xr:uid="{7D4A8F61-29EE-492A-B7F8-0C37B82DD98A}"/>
    <cellStyle name="Dziesiętny [0]_laroux 26 2" xfId="448" xr:uid="{E89894AF-7886-4A81-B0F0-FD92761C63A8}"/>
    <cellStyle name="Dziesietny [0]_laroux 26 3" xfId="644" xr:uid="{15042426-4E0A-4F1A-992D-4035C538F0EE}"/>
    <cellStyle name="Dziesiętny [0]_laroux 26 3" xfId="645" xr:uid="{25C19961-6E54-4F71-A71C-0B3BC4AD14DD}"/>
    <cellStyle name="Dziesietny [0]_laroux 26 4" xfId="952" xr:uid="{BC43C32A-3A34-4B50-8CD4-D9A97CB025CF}"/>
    <cellStyle name="Dziesiętny [0]_laroux 26 4" xfId="953" xr:uid="{9E15590C-FAD1-42FD-B0CA-1BFCCF1B8F37}"/>
    <cellStyle name="Dziesietny [0]_laroux 27" xfId="345" xr:uid="{5B9F1A57-7554-47EB-A2AB-D2C79940BF6B}"/>
    <cellStyle name="Dziesiętny [0]_laroux 27" xfId="346" xr:uid="{570589D8-7270-4B34-81A0-C0E42CF10720}"/>
    <cellStyle name="Dziesietny [0]_laroux 27 2" xfId="850" xr:uid="{01979077-D005-4EC4-969D-5CEF4A75283D}"/>
    <cellStyle name="Dziesiętny [0]_laroux 27 2" xfId="851" xr:uid="{DB429426-CB3F-41E6-BC90-18A7F02D0571}"/>
    <cellStyle name="Dziesietny [0]_laroux 28" xfId="241" xr:uid="{F7996401-88CD-4AFA-9B21-F84714E3D09F}"/>
    <cellStyle name="Dziesiętny [0]_laroux 28" xfId="242" xr:uid="{5D4A8E1D-C5F7-4262-B0EB-2ADAE4D69AC6}"/>
    <cellStyle name="Dziesietny [0]_laroux 29" xfId="240" xr:uid="{2A17D043-E991-4BA6-B1ED-EB0C1A98BA5D}"/>
    <cellStyle name="Dziesiętny [0]_laroux 29" xfId="238" xr:uid="{EFA8ED9D-3B77-4FAB-A3F7-347865DE6EEE}"/>
    <cellStyle name="Dziesietny [0]_laroux 3" xfId="41" xr:uid="{D65B040F-ECDA-4B2C-B65D-3BBC64C1D3DA}"/>
    <cellStyle name="Dziesiętny [0]_laroux 3" xfId="34" xr:uid="{96336C72-1EAF-43DA-BFBA-D39E39297F01}"/>
    <cellStyle name="Dziesietny [0]_laroux 3 2" xfId="145" xr:uid="{FFBEDF7E-1734-495B-AB70-35C33CBA2811}"/>
    <cellStyle name="Dziesiętny [0]_laroux 3 2" xfId="138" xr:uid="{77E79D86-8436-42D4-B4C3-7915BD59EB2A}"/>
    <cellStyle name="Dziesietny [0]_laroux 3 2 2" xfId="458" xr:uid="{4B3266B9-F861-4C13-BCA2-1A172E10938E}"/>
    <cellStyle name="Dziesiętny [0]_laroux 3 2 2" xfId="451" xr:uid="{5D991A5D-814F-4FC2-9F20-C87F022CFDF7}"/>
    <cellStyle name="Dziesietny [0]_laroux 3 2 3" xfId="655" xr:uid="{F607503B-5EAD-4744-BD65-AB976E587173}"/>
    <cellStyle name="Dziesiętny [0]_laroux 3 2 3" xfId="648" xr:uid="{8280654D-31B7-4954-9499-35F5F0AA507A}"/>
    <cellStyle name="Dziesietny [0]_laroux 3 2 4" xfId="963" xr:uid="{39D0DECD-BB9D-4252-8993-DD134D20350E}"/>
    <cellStyle name="Dziesiętny [0]_laroux 3 2 4" xfId="956" xr:uid="{D2751B59-DE53-4C3E-9D6B-C7966C347980}"/>
    <cellStyle name="Dziesietny [0]_laroux 3 3" xfId="356" xr:uid="{81C8601F-76C3-4EF6-88CF-F7E2553E0225}"/>
    <cellStyle name="Dziesiętny [0]_laroux 3 3" xfId="349" xr:uid="{AFEF8789-1B93-4777-A28D-6EEF124D3964}"/>
    <cellStyle name="Dziesietny [0]_laroux 3 3 2" xfId="861" xr:uid="{CB732836-6BCF-425C-B7B8-BF7779F1E3BE}"/>
    <cellStyle name="Dziesiętny [0]_laroux 3 3 2" xfId="854" xr:uid="{B89DB1A6-BE5A-4E5B-BACA-8A5F090D40EE}"/>
    <cellStyle name="Dziesietny [0]_laroux 3 4" xfId="252" xr:uid="{55EFC2DA-52C8-44A1-A0FA-304BAE8294C5}"/>
    <cellStyle name="Dziesiętny [0]_laroux 3 4" xfId="245" xr:uid="{BC9C36F1-CADD-410A-98BA-119E95FE3070}"/>
    <cellStyle name="Dziesietny [0]_laroux 3 5" xfId="555" xr:uid="{44A48BCA-1CA6-49F2-BA41-E5EB615E0EF2}"/>
    <cellStyle name="Dziesiętny [0]_laroux 3 5" xfId="548" xr:uid="{CC7A0A04-BC09-4169-ACFF-B0156A7010D0}"/>
    <cellStyle name="Dziesietny [0]_laroux 3 6" xfId="757" xr:uid="{938657F8-A30B-48EC-A409-6D9ECFA75F97}"/>
    <cellStyle name="Dziesiętny [0]_laroux 3 6" xfId="750" xr:uid="{F9204CB4-F432-407F-B067-63724980141E}"/>
    <cellStyle name="Dziesietny [0]_laroux 30" xfId="746" xr:uid="{F027FC62-59B7-4AC5-ABD7-0D518DF4986C}"/>
    <cellStyle name="Dziesiętny [0]_laroux 30" xfId="747" xr:uid="{AB34B9EA-CC11-4459-9ACB-13C7CF324D3D}"/>
    <cellStyle name="Dziesietny [0]_laroux 4" xfId="48" xr:uid="{40897E84-79EA-4E00-9962-76F615CFCDE4}"/>
    <cellStyle name="Dziesiętny [0]_laroux 4" xfId="49" xr:uid="{C5CFC321-523C-426D-B8F6-18C91F0E783D}"/>
    <cellStyle name="Dziesietny [0]_laroux 4 2" xfId="150" xr:uid="{3B2E8BCA-FCF5-478E-8569-DCEEE8EA9C66}"/>
    <cellStyle name="Dziesiętny [0]_laroux 4 2" xfId="151" xr:uid="{617FFB46-2F1C-4AB6-B244-54F64F44F70A}"/>
    <cellStyle name="Dziesietny [0]_laroux 4 2 2" xfId="463" xr:uid="{D12209A1-5F11-4BD0-A901-A18D13505AC6}"/>
    <cellStyle name="Dziesiętny [0]_laroux 4 2 2" xfId="464" xr:uid="{D7EF1EBA-51F0-4CEA-82B8-614DFB3D97F2}"/>
    <cellStyle name="Dziesietny [0]_laroux 4 2 3" xfId="660" xr:uid="{B6789D33-1E33-419A-BFC4-CF779B28726A}"/>
    <cellStyle name="Dziesiętny [0]_laroux 4 2 3" xfId="661" xr:uid="{B7F1594C-5B1E-4FB4-8345-235355944C8A}"/>
    <cellStyle name="Dziesietny [0]_laroux 4 2 4" xfId="968" xr:uid="{AE0994C3-9EE0-4324-BF00-2B87FA341C67}"/>
    <cellStyle name="Dziesiętny [0]_laroux 4 2 4" xfId="969" xr:uid="{E78DCA2A-97EC-4EF3-8D31-5AF11F0CB261}"/>
    <cellStyle name="Dziesietny [0]_laroux 4 3" xfId="361" xr:uid="{AE145CFC-28B3-4964-91FD-C0AEE736F0A7}"/>
    <cellStyle name="Dziesiętny [0]_laroux 4 3" xfId="362" xr:uid="{7CDC9F55-0948-4D28-AB40-C811A3094343}"/>
    <cellStyle name="Dziesietny [0]_laroux 4 3 2" xfId="866" xr:uid="{D6C9FA75-2731-4D65-A3A3-4108032946E5}"/>
    <cellStyle name="Dziesiętny [0]_laroux 4 3 2" xfId="867" xr:uid="{17225666-EF86-4096-8506-8E61272667FD}"/>
    <cellStyle name="Dziesietny [0]_laroux 4 4" xfId="257" xr:uid="{B9C9CDCD-DE71-4526-B759-7275FC6E0890}"/>
    <cellStyle name="Dziesiętny [0]_laroux 4 4" xfId="258" xr:uid="{39868374-F475-4370-AEAE-D59DE591A5F0}"/>
    <cellStyle name="Dziesietny [0]_laroux 4 5" xfId="560" xr:uid="{CA9B3F22-379E-4557-8A9E-4A48E88731C1}"/>
    <cellStyle name="Dziesiętny [0]_laroux 4 5" xfId="561" xr:uid="{A49332D9-4F30-4490-92E0-D1E80FD42292}"/>
    <cellStyle name="Dziesietny [0]_laroux 4 6" xfId="762" xr:uid="{A0317D4C-580C-4E51-8985-A37AF398642A}"/>
    <cellStyle name="Dziesiętny [0]_laroux 4 6" xfId="763" xr:uid="{6486A8DD-23BE-49ED-B338-0906098593C2}"/>
    <cellStyle name="Dziesietny [0]_laroux 5" xfId="58" xr:uid="{7871F176-91D0-4A7A-816A-17B82779F324}"/>
    <cellStyle name="Dziesiętny [0]_laroux 5" xfId="54" xr:uid="{B6CE0364-5023-419F-838A-6B15705EFE02}"/>
    <cellStyle name="Dziesietny [0]_laroux 5 2" xfId="160" xr:uid="{92B660A8-0496-40A5-932A-ABCA9FF169B3}"/>
    <cellStyle name="Dziesiętny [0]_laroux 5 2" xfId="156" xr:uid="{CA894983-6F69-4BA3-B95A-FF4A5E224AD3}"/>
    <cellStyle name="Dziesietny [0]_laroux 5 2 2" xfId="473" xr:uid="{9BCB48C6-17D3-42D8-8DB6-067C5CADD67C}"/>
    <cellStyle name="Dziesiętny [0]_laroux 5 2 2" xfId="469" xr:uid="{8C3CA3AB-6F77-4C90-9604-6B0C1643BC94}"/>
    <cellStyle name="Dziesietny [0]_laroux 5 2 3" xfId="670" xr:uid="{D2016381-725E-4941-A295-28E6C62C5FA8}"/>
    <cellStyle name="Dziesiętny [0]_laroux 5 2 3" xfId="666" xr:uid="{EBFAE6E1-31D4-4E54-BE00-A0829069496B}"/>
    <cellStyle name="Dziesietny [0]_laroux 5 2 4" xfId="978" xr:uid="{032E4227-E007-4841-B2FB-26584B13DE8E}"/>
    <cellStyle name="Dziesiętny [0]_laroux 5 2 4" xfId="974" xr:uid="{D8A35E26-94BD-4DBC-8E03-F80FC6FE7FA1}"/>
    <cellStyle name="Dziesietny [0]_laroux 5 3" xfId="371" xr:uid="{06FC0C9E-A05D-4AB4-A30D-3C7344FACA97}"/>
    <cellStyle name="Dziesiętny [0]_laroux 5 3" xfId="367" xr:uid="{3D35CEBE-03B0-4F12-B759-D861C549EFDB}"/>
    <cellStyle name="Dziesietny [0]_laroux 5 3 2" xfId="876" xr:uid="{985FAF26-BB4A-4CF3-9B9F-DE29171AC921}"/>
    <cellStyle name="Dziesiętny [0]_laroux 5 3 2" xfId="872" xr:uid="{A88E9099-00CE-45AF-A9F5-8236851EC556}"/>
    <cellStyle name="Dziesietny [0]_laroux 5 4" xfId="267" xr:uid="{32A7DE2B-4D3D-491E-B398-93AFEACACE0E}"/>
    <cellStyle name="Dziesiętny [0]_laroux 5 4" xfId="263" xr:uid="{0B923E5B-3F40-471F-9E2F-0F6D530A5ECD}"/>
    <cellStyle name="Dziesietny [0]_laroux 5 5" xfId="570" xr:uid="{1B6AF6F9-BA1D-47C8-BDF3-26F6C81B56D5}"/>
    <cellStyle name="Dziesiętny [0]_laroux 5 5" xfId="566" xr:uid="{E3C90FBE-040B-48DD-8B64-C5CB044D7B57}"/>
    <cellStyle name="Dziesietny [0]_laroux 5 6" xfId="772" xr:uid="{59DD3108-68F0-451B-A5C3-5F0C8DFE7B21}"/>
    <cellStyle name="Dziesiętny [0]_laroux 5 6" xfId="768" xr:uid="{B5A901D2-FF04-4458-ABF7-6C83C738029A}"/>
    <cellStyle name="Dziesietny [0]_laroux 6" xfId="63" xr:uid="{400904D5-805E-451D-92BC-14491337EF5E}"/>
    <cellStyle name="Dziesiętny [0]_laroux 6" xfId="62" xr:uid="{53BE96A7-714A-4E44-8F38-465F663477CA}"/>
    <cellStyle name="Dziesietny [0]_laroux 6 2" xfId="165" xr:uid="{94BA9CEE-0A72-4C34-A4CB-54A510CD65C4}"/>
    <cellStyle name="Dziesiętny [0]_laroux 6 2" xfId="164" xr:uid="{E814EB79-28F1-4EA8-A188-0209DCAAB207}"/>
    <cellStyle name="Dziesietny [0]_laroux 6 2 2" xfId="478" xr:uid="{24B02120-E2A1-4D9B-9EEB-83F1F3DFCB02}"/>
    <cellStyle name="Dziesiętny [0]_laroux 6 2 2" xfId="477" xr:uid="{4C4D18E3-CA1A-4D39-97BB-BC7CA68D2C54}"/>
    <cellStyle name="Dziesietny [0]_laroux 6 2 3" xfId="675" xr:uid="{1907EC49-2F30-452F-BAD7-2859FBA96947}"/>
    <cellStyle name="Dziesiętny [0]_laroux 6 2 3" xfId="674" xr:uid="{B793904C-DA21-4EC0-9005-0B2B0497179D}"/>
    <cellStyle name="Dziesietny [0]_laroux 6 2 4" xfId="983" xr:uid="{D1469052-28CD-4FA0-A29A-06FD044C43FF}"/>
    <cellStyle name="Dziesiętny [0]_laroux 6 2 4" xfId="982" xr:uid="{1A73306C-F005-4DE7-92DA-C70C3484207B}"/>
    <cellStyle name="Dziesietny [0]_laroux 6 3" xfId="376" xr:uid="{87248366-6E01-4DD9-96F0-F6EE230111DA}"/>
    <cellStyle name="Dziesiętny [0]_laroux 6 3" xfId="375" xr:uid="{EF308FD8-9752-4DEE-A286-485E5F5AA7BD}"/>
    <cellStyle name="Dziesietny [0]_laroux 6 3 2" xfId="881" xr:uid="{CB2E083C-B953-4AED-8DEB-9766CFE83F28}"/>
    <cellStyle name="Dziesiętny [0]_laroux 6 3 2" xfId="880" xr:uid="{B77F68BE-9265-42AD-8331-04F1E7E7C25B}"/>
    <cellStyle name="Dziesietny [0]_laroux 6 4" xfId="272" xr:uid="{B133BD03-B444-429A-AF0F-9DC1365BAA8D}"/>
    <cellStyle name="Dziesiętny [0]_laroux 6 4" xfId="271" xr:uid="{F7CF1B8C-DE11-4148-861E-D0A5CF069342}"/>
    <cellStyle name="Dziesietny [0]_laroux 6 5" xfId="575" xr:uid="{160C2130-5A33-4BC4-8296-E63E091E509C}"/>
    <cellStyle name="Dziesiętny [0]_laroux 6 5" xfId="574" xr:uid="{8DA13512-0409-4F9F-A3DD-A5D2DBF997B2}"/>
    <cellStyle name="Dziesietny [0]_laroux 6 6" xfId="777" xr:uid="{6F4E3637-691D-4BB3-856E-5E4C8428B8A2}"/>
    <cellStyle name="Dziesiętny [0]_laroux 6 6" xfId="776" xr:uid="{E583AF89-D6D8-4AD5-BBDE-A5E04341C2D2}"/>
    <cellStyle name="Dziesietny [0]_laroux 7" xfId="55" xr:uid="{D8BDEB1D-39ED-4F6D-BB00-33438AAC210B}"/>
    <cellStyle name="Dziesiętny [0]_laroux 7" xfId="59" xr:uid="{B7C5C2CF-B2F0-46C6-9BBE-B8AB3A766E5D}"/>
    <cellStyle name="Dziesietny [0]_laroux 7 2" xfId="157" xr:uid="{3B736932-A257-4D5B-8334-DB46AA0CFEC9}"/>
    <cellStyle name="Dziesiętny [0]_laroux 7 2" xfId="161" xr:uid="{D97DFC1D-2EDB-4B89-9320-2E9D7A770258}"/>
    <cellStyle name="Dziesietny [0]_laroux 7 2 2" xfId="470" xr:uid="{7891D0D4-EB1C-4EE2-8733-94FAC727D66D}"/>
    <cellStyle name="Dziesiętny [0]_laroux 7 2 2" xfId="474" xr:uid="{DD835FC6-EB90-42E7-AF22-BD5F1D1F42E0}"/>
    <cellStyle name="Dziesietny [0]_laroux 7 2 3" xfId="667" xr:uid="{9DEE7B4A-4395-4922-AB55-F45D7E80E1AA}"/>
    <cellStyle name="Dziesiętny [0]_laroux 7 2 3" xfId="671" xr:uid="{236CADCD-DAFD-446E-997A-AC29BE7501EC}"/>
    <cellStyle name="Dziesietny [0]_laroux 7 2 4" xfId="975" xr:uid="{DD4B64FD-4930-48F4-8AFE-7A9A34311CE5}"/>
    <cellStyle name="Dziesiętny [0]_laroux 7 2 4" xfId="979" xr:uid="{5455824D-A18F-45A5-BE6D-B66308E7CC1B}"/>
    <cellStyle name="Dziesietny [0]_laroux 7 3" xfId="368" xr:uid="{6F8E21DB-C984-416A-94A4-15F8BFB98484}"/>
    <cellStyle name="Dziesiętny [0]_laroux 7 3" xfId="372" xr:uid="{4E0E3791-E4F4-4524-8B20-606605550076}"/>
    <cellStyle name="Dziesietny [0]_laroux 7 3 2" xfId="873" xr:uid="{4C4E2518-C85B-4A82-9239-CD7BBC6EA3DB}"/>
    <cellStyle name="Dziesiętny [0]_laroux 7 3 2" xfId="877" xr:uid="{2BB7A048-C7E0-4939-ADB2-070788592B96}"/>
    <cellStyle name="Dziesietny [0]_laroux 7 4" xfId="264" xr:uid="{CCFCA9B4-8687-4A0C-B25D-56D0E2DDD9DF}"/>
    <cellStyle name="Dziesiętny [0]_laroux 7 4" xfId="268" xr:uid="{02429B17-2307-438D-97A6-48E4811B01CA}"/>
    <cellStyle name="Dziesietny [0]_laroux 7 5" xfId="567" xr:uid="{D456828D-418C-41B7-A74A-C55CC5605229}"/>
    <cellStyle name="Dziesiętny [0]_laroux 7 5" xfId="571" xr:uid="{9BD0850A-BC26-4DC3-B80E-49A1B21F5F4C}"/>
    <cellStyle name="Dziesietny [0]_laroux 7 6" xfId="769" xr:uid="{9DF03030-3D14-4701-8A56-E3FCC411A1E8}"/>
    <cellStyle name="Dziesiętny [0]_laroux 7 6" xfId="773" xr:uid="{A93BB257-98AB-46D1-861F-B662672D8779}"/>
    <cellStyle name="Dziesietny [0]_laroux 8" xfId="65" xr:uid="{56311BE4-41A9-4BE4-8181-5838F67C5BA3}"/>
    <cellStyle name="Dziesiętny [0]_laroux 8" xfId="57" xr:uid="{51A72112-5385-403A-8A7B-48F5601632FE}"/>
    <cellStyle name="Dziesietny [0]_laroux 8 2" xfId="167" xr:uid="{FF7A56EF-A977-4274-98B8-242551A64937}"/>
    <cellStyle name="Dziesiętny [0]_laroux 8 2" xfId="159" xr:uid="{8151DD1C-D28B-4F8D-9060-56394C79964C}"/>
    <cellStyle name="Dziesietny [0]_laroux 8 2 2" xfId="480" xr:uid="{9FDA5318-A4F9-42D7-8AC9-5C07A1B00B47}"/>
    <cellStyle name="Dziesiętny [0]_laroux 8 2 2" xfId="472" xr:uid="{6069B954-F9E4-4F4F-B1F6-5046349AF49A}"/>
    <cellStyle name="Dziesietny [0]_laroux 8 2 3" xfId="677" xr:uid="{A0E600A9-C7B8-4E3F-9A61-FE94F02A3DC5}"/>
    <cellStyle name="Dziesiętny [0]_laroux 8 2 3" xfId="669" xr:uid="{8845D051-AC30-4789-BD7E-E4F693FB95A5}"/>
    <cellStyle name="Dziesietny [0]_laroux 8 2 4" xfId="985" xr:uid="{32F08CBC-68D7-4F8D-8E92-FEF7F25C5011}"/>
    <cellStyle name="Dziesiętny [0]_laroux 8 2 4" xfId="977" xr:uid="{8ACF909D-1D60-4A0C-823B-6921C7C2C3C0}"/>
    <cellStyle name="Dziesietny [0]_laroux 8 3" xfId="378" xr:uid="{BF88A60E-2FC8-4E63-90DC-3CF5712823B6}"/>
    <cellStyle name="Dziesiętny [0]_laroux 8 3" xfId="370" xr:uid="{15F4A746-E227-48CE-BD48-E361E2174A98}"/>
    <cellStyle name="Dziesietny [0]_laroux 8 3 2" xfId="883" xr:uid="{7C596111-8558-4EE5-8B4F-44C02A03289E}"/>
    <cellStyle name="Dziesiętny [0]_laroux 8 3 2" xfId="875" xr:uid="{E7183459-62A3-4BF7-B478-34A633EA678F}"/>
    <cellStyle name="Dziesietny [0]_laroux 8 4" xfId="274" xr:uid="{4181DE3C-A404-416F-B992-5CB61FF85054}"/>
    <cellStyle name="Dziesiętny [0]_laroux 8 4" xfId="266" xr:uid="{188C2D75-9A64-456F-A134-61CB612B28A7}"/>
    <cellStyle name="Dziesietny [0]_laroux 8 5" xfId="577" xr:uid="{80B50661-80B7-4AA2-9D83-5540F18D9263}"/>
    <cellStyle name="Dziesiętny [0]_laroux 8 5" xfId="569" xr:uid="{95C61EE6-4B5B-4524-8DB9-A35C4079E844}"/>
    <cellStyle name="Dziesietny [0]_laroux 8 6" xfId="779" xr:uid="{E4E86AD3-52BC-4E75-9B7F-6BAA21264662}"/>
    <cellStyle name="Dziesiętny [0]_laroux 8 6" xfId="771" xr:uid="{B68B9B86-84FE-49A4-89BB-D293D7D1A6EE}"/>
    <cellStyle name="Dziesietny [0]_laroux 9" xfId="56" xr:uid="{C30C67C6-08E1-4399-BD1F-A073A2A6BD8C}"/>
    <cellStyle name="Dziesiętny [0]_laroux 9" xfId="73" xr:uid="{9F64E169-2894-4865-AABF-377AFC81C6BD}"/>
    <cellStyle name="Dziesietny [0]_laroux 9 2" xfId="158" xr:uid="{4C092F56-BCB5-4E8F-A113-CA753D6B0CB2}"/>
    <cellStyle name="Dziesiętny [0]_laroux 9 2" xfId="175" xr:uid="{F91569E3-183E-45DE-BBEB-0DE918F0B597}"/>
    <cellStyle name="Dziesietny [0]_laroux 9 2 2" xfId="471" xr:uid="{0B8DF2E6-1B9E-421B-AB03-6433A2D36222}"/>
    <cellStyle name="Dziesiętny [0]_laroux 9 2 2" xfId="488" xr:uid="{2A974B22-F9D4-4631-87DD-A49852498798}"/>
    <cellStyle name="Dziesietny [0]_laroux 9 2 3" xfId="668" xr:uid="{B999EBB2-3A70-48CE-B94B-4A37F747A494}"/>
    <cellStyle name="Dziesiętny [0]_laroux 9 2 3" xfId="685" xr:uid="{F74A5B1C-1E60-4E79-820D-3792144DBFFC}"/>
    <cellStyle name="Dziesietny [0]_laroux 9 2 4" xfId="976" xr:uid="{9BEC4535-D1BB-4B51-92B6-341BBE70845A}"/>
    <cellStyle name="Dziesiętny [0]_laroux 9 2 4" xfId="993" xr:uid="{267D43A5-375C-4A89-A8D9-62108706C4BE}"/>
    <cellStyle name="Dziesietny [0]_laroux 9 3" xfId="369" xr:uid="{B84DFACD-CE35-489B-B9F0-D08783C2B348}"/>
    <cellStyle name="Dziesiętny [0]_laroux 9 3" xfId="386" xr:uid="{08D93D2C-19F6-4CD3-9ED8-530EE0913FFD}"/>
    <cellStyle name="Dziesietny [0]_laroux 9 3 2" xfId="874" xr:uid="{6FE26C36-B69B-4571-93DD-7586BFDC3CCF}"/>
    <cellStyle name="Dziesiętny [0]_laroux 9 3 2" xfId="891" xr:uid="{AAF955C8-5A9A-471C-815A-1D3279455784}"/>
    <cellStyle name="Dziesietny [0]_laroux 9 4" xfId="265" xr:uid="{3554A866-7593-4833-B716-0547A69C33B5}"/>
    <cellStyle name="Dziesiętny [0]_laroux 9 4" xfId="282" xr:uid="{5D06945D-2DD8-4575-94A9-C9D006AB6329}"/>
    <cellStyle name="Dziesietny [0]_laroux 9 5" xfId="568" xr:uid="{A7C92A6F-9B0A-4138-A0BC-C30EE79E129C}"/>
    <cellStyle name="Dziesiętny [0]_laroux 9 5" xfId="585" xr:uid="{8EBE0524-B071-4101-BDE6-AC3FE28E16A2}"/>
    <cellStyle name="Dziesietny [0]_laroux 9 6" xfId="770" xr:uid="{F4CAD4FF-D4F1-48A4-9DDB-C56D8A4274AC}"/>
    <cellStyle name="Dziesiętny [0]_laroux 9 6" xfId="787" xr:uid="{F00C8605-D257-45F9-8C2E-1A21697A69D9}"/>
    <cellStyle name="Dziesietny_laroux" xfId="17" xr:uid="{19A23005-5189-4F08-9F5C-4BC5FB888847}"/>
    <cellStyle name="Dziesiętny_laroux" xfId="18" xr:uid="{B15E2CED-A08C-4494-825A-C6139ECFBE37}"/>
    <cellStyle name="Dziesietny_laroux 10" xfId="71" xr:uid="{704F2F02-2A5A-4929-92D5-A7137C627CED}"/>
    <cellStyle name="Dziesiętny_laroux 10" xfId="68" xr:uid="{8C1EE080-2BAB-4E00-A13A-46777D98478E}"/>
    <cellStyle name="Dziesietny_laroux 10 2" xfId="173" xr:uid="{3EEBE7FE-3D21-405A-BC7D-BC363947C0C9}"/>
    <cellStyle name="Dziesiętny_laroux 10 2" xfId="170" xr:uid="{BF54CD11-2802-4B1F-A675-AFEA34365353}"/>
    <cellStyle name="Dziesietny_laroux 10 2 2" xfId="486" xr:uid="{D4E00975-D026-4D77-9919-40EF5C46D5CF}"/>
    <cellStyle name="Dziesiętny_laroux 10 2 2" xfId="483" xr:uid="{F1B255AD-7C11-4D97-9197-EA49E943D62D}"/>
    <cellStyle name="Dziesietny_laroux 10 2 3" xfId="683" xr:uid="{7CF4C76C-0186-4EA0-B592-C45C63C572F5}"/>
    <cellStyle name="Dziesiętny_laroux 10 2 3" xfId="680" xr:uid="{C63FA874-A8C6-45F5-8077-96CC495667BD}"/>
    <cellStyle name="Dziesietny_laroux 10 2 4" xfId="991" xr:uid="{B94AA182-0121-4750-80B5-D344BF89143B}"/>
    <cellStyle name="Dziesiętny_laroux 10 2 4" xfId="988" xr:uid="{AA2416A8-33B7-467C-90A3-8A4F0488867E}"/>
    <cellStyle name="Dziesietny_laroux 10 3" xfId="384" xr:uid="{8633256D-8E8E-41B5-8290-33AB0879E9BF}"/>
    <cellStyle name="Dziesiętny_laroux 10 3" xfId="381" xr:uid="{999FCBFE-1C43-4115-8298-2332FAE6F7D5}"/>
    <cellStyle name="Dziesietny_laroux 10 3 2" xfId="889" xr:uid="{AC9C3BA8-DA0A-4A20-8DA4-7E8BE6787FC8}"/>
    <cellStyle name="Dziesiętny_laroux 10 3 2" xfId="886" xr:uid="{D2D89249-D75E-42AB-BD71-1827D7E03D23}"/>
    <cellStyle name="Dziesietny_laroux 10 4" xfId="280" xr:uid="{B841F304-7CDB-4925-BDBD-2D77A79E279D}"/>
    <cellStyle name="Dziesiętny_laroux 10 4" xfId="277" xr:uid="{36C8376A-F5B4-4207-B0F3-44C6662FC1C6}"/>
    <cellStyle name="Dziesietny_laroux 10 5" xfId="583" xr:uid="{F1468939-2A8D-4B73-A6DE-804CB14DD0D6}"/>
    <cellStyle name="Dziesiętny_laroux 10 5" xfId="580" xr:uid="{F6DEEE8A-C378-4303-9BE0-C37BE95B01D5}"/>
    <cellStyle name="Dziesietny_laroux 10 6" xfId="785" xr:uid="{B1B3D75F-5C1C-47DC-8267-2886C16DBF7A}"/>
    <cellStyle name="Dziesiętny_laroux 10 6" xfId="782" xr:uid="{07BD3E46-A874-4E34-9E7B-FA7FACA792B0}"/>
    <cellStyle name="Dziesietny_laroux 11" xfId="76" xr:uid="{A64F66AD-1AB6-4004-BF42-CB53DC87991C}"/>
    <cellStyle name="Dziesiętny_laroux 11" xfId="75" xr:uid="{4C7DF41B-473F-4651-85FA-12632EB42958}"/>
    <cellStyle name="Dziesietny_laroux 11 2" xfId="178" xr:uid="{208C11A0-AD1B-4384-A6C5-C32D89897EE3}"/>
    <cellStyle name="Dziesiętny_laroux 11 2" xfId="177" xr:uid="{EB1FCBD0-86FE-439B-BDAC-3F41CBA5E6FC}"/>
    <cellStyle name="Dziesietny_laroux 11 2 2" xfId="491" xr:uid="{793B9D17-8703-4F2D-87D3-ED3D17A10844}"/>
    <cellStyle name="Dziesiętny_laroux 11 2 2" xfId="490" xr:uid="{F83E22EB-3292-46B8-8E33-1940C5550390}"/>
    <cellStyle name="Dziesietny_laroux 11 2 3" xfId="688" xr:uid="{F0CDB59C-3CFC-4227-A5C0-35754D0342BB}"/>
    <cellStyle name="Dziesiętny_laroux 11 2 3" xfId="687" xr:uid="{92D31015-5D34-4E66-981A-20501D7B73E3}"/>
    <cellStyle name="Dziesietny_laroux 11 2 4" xfId="996" xr:uid="{C0AC3D2C-FAC7-40A6-AA74-4F7E6589E0DB}"/>
    <cellStyle name="Dziesiętny_laroux 11 2 4" xfId="995" xr:uid="{4D9B1A90-85A3-4938-BFA5-4459799336A0}"/>
    <cellStyle name="Dziesietny_laroux 11 3" xfId="389" xr:uid="{AD6054FB-5756-4502-A142-427A1EA1FE39}"/>
    <cellStyle name="Dziesiętny_laroux 11 3" xfId="388" xr:uid="{985CCB86-4DEA-4DBA-B254-B7AA89167702}"/>
    <cellStyle name="Dziesietny_laroux 11 3 2" xfId="894" xr:uid="{D919BA0D-D14F-4AA4-813C-8018831AE562}"/>
    <cellStyle name="Dziesiętny_laroux 11 3 2" xfId="893" xr:uid="{9FFBA403-9919-4769-9ECD-72C9E10AB4AB}"/>
    <cellStyle name="Dziesietny_laroux 11 4" xfId="285" xr:uid="{EF5E6661-EC66-43E7-A88D-2D5126EB17F4}"/>
    <cellStyle name="Dziesiętny_laroux 11 4" xfId="284" xr:uid="{D7BDC213-2F4D-4786-A46A-2673453D80F0}"/>
    <cellStyle name="Dziesietny_laroux 11 5" xfId="588" xr:uid="{8F51521B-7DEE-4A62-B673-8004CB750AB2}"/>
    <cellStyle name="Dziesiętny_laroux 11 5" xfId="587" xr:uid="{EA254923-F756-4045-A779-4FA7AF936AEB}"/>
    <cellStyle name="Dziesietny_laroux 11 6" xfId="790" xr:uid="{D9993205-7CFF-4944-A9D7-E112C53E3CAF}"/>
    <cellStyle name="Dziesiętny_laroux 11 6" xfId="789" xr:uid="{59ACDA79-9D89-4704-81A1-E615D2C52E19}"/>
    <cellStyle name="Dziesietny_laroux 12" xfId="80" xr:uid="{F7442284-F60A-4046-A5A8-EA38F6626790}"/>
    <cellStyle name="Dziesiętny_laroux 12" xfId="79" xr:uid="{84F94ACB-6BB3-4EA5-9474-149D35DA732D}"/>
    <cellStyle name="Dziesietny_laroux 12 2" xfId="182" xr:uid="{099B0BE5-B274-43F2-8CD1-7C28FE16EB83}"/>
    <cellStyle name="Dziesiętny_laroux 12 2" xfId="181" xr:uid="{774F56BE-395C-41F4-A0B2-F9781CD331A0}"/>
    <cellStyle name="Dziesietny_laroux 12 2 2" xfId="495" xr:uid="{07A6DF4F-654C-4B00-AA11-83B91F0B7ED1}"/>
    <cellStyle name="Dziesiętny_laroux 12 2 2" xfId="494" xr:uid="{627049EE-72FD-4CEE-8635-F1B3B853C49A}"/>
    <cellStyle name="Dziesietny_laroux 12 2 3" xfId="692" xr:uid="{C403EB93-1952-4B12-B657-37E643CB9CC9}"/>
    <cellStyle name="Dziesiętny_laroux 12 2 3" xfId="691" xr:uid="{B1E26710-0159-446B-B2B7-001BF55241B6}"/>
    <cellStyle name="Dziesietny_laroux 12 2 4" xfId="1000" xr:uid="{A792F734-CB7B-4544-BA5B-715D0FC81CD4}"/>
    <cellStyle name="Dziesiętny_laroux 12 2 4" xfId="999" xr:uid="{40F35D0E-881F-4F52-BB81-94B08EA06D99}"/>
    <cellStyle name="Dziesietny_laroux 12 3" xfId="393" xr:uid="{82C66054-6078-4670-B924-0CE66C6DFFBC}"/>
    <cellStyle name="Dziesiętny_laroux 12 3" xfId="392" xr:uid="{0F0EDC93-2C16-4A76-8FCE-D179DCBD914E}"/>
    <cellStyle name="Dziesietny_laroux 12 3 2" xfId="898" xr:uid="{25615366-43F4-4B95-9683-5DD434918AFF}"/>
    <cellStyle name="Dziesiętny_laroux 12 3 2" xfId="897" xr:uid="{1694B57A-8DA4-43CC-8DD3-52974FAF974D}"/>
    <cellStyle name="Dziesietny_laroux 12 4" xfId="289" xr:uid="{6E9E7074-981B-4D5C-BA69-20FFB7B8D50B}"/>
    <cellStyle name="Dziesiętny_laroux 12 4" xfId="288" xr:uid="{D60E92B9-9915-430D-8A71-C487515E2754}"/>
    <cellStyle name="Dziesietny_laroux 12 5" xfId="592" xr:uid="{AECCFD64-70EF-4601-BE27-1E1C320C651F}"/>
    <cellStyle name="Dziesiętny_laroux 12 5" xfId="591" xr:uid="{B49D270B-4A62-4641-9D75-985C55B76256}"/>
    <cellStyle name="Dziesietny_laroux 12 6" xfId="794" xr:uid="{246F4749-E26C-4DE5-994D-21116F5C2890}"/>
    <cellStyle name="Dziesiętny_laroux 12 6" xfId="793" xr:uid="{E82499AA-2526-4B21-8B0A-9347A46ABEA0}"/>
    <cellStyle name="Dziesietny_laroux 13" xfId="84" xr:uid="{55853F69-E4AC-4BD8-849B-196CEFBD73B7}"/>
    <cellStyle name="Dziesiętny_laroux 13" xfId="83" xr:uid="{6EEE196A-393C-4656-9946-B32A2E3D8DCE}"/>
    <cellStyle name="Dziesietny_laroux 13 2" xfId="186" xr:uid="{FD38B11A-D207-4B89-ABB1-1ABC2DC55DFF}"/>
    <cellStyle name="Dziesiętny_laroux 13 2" xfId="185" xr:uid="{A8031AFD-E0C4-4B0F-A89F-62351EE04EEB}"/>
    <cellStyle name="Dziesietny_laroux 13 2 2" xfId="499" xr:uid="{7C763AC8-0922-4AE8-9985-365F83FFB3C9}"/>
    <cellStyle name="Dziesiętny_laroux 13 2 2" xfId="498" xr:uid="{30C70A11-AE54-44D1-B6A4-9F62FB409BC0}"/>
    <cellStyle name="Dziesietny_laroux 13 2 3" xfId="696" xr:uid="{843A3D59-9E6B-404E-9E4B-59B1B99C30A5}"/>
    <cellStyle name="Dziesiętny_laroux 13 2 3" xfId="695" xr:uid="{929CC393-6358-4F77-A7E4-936003609DDF}"/>
    <cellStyle name="Dziesietny_laroux 13 2 4" xfId="1004" xr:uid="{9B9AF85E-235B-490D-9A1E-55050255906E}"/>
    <cellStyle name="Dziesiętny_laroux 13 2 4" xfId="1003" xr:uid="{CF7A9F14-957A-4BFA-9DF5-6186134E432F}"/>
    <cellStyle name="Dziesietny_laroux 13 3" xfId="397" xr:uid="{E52AAAC0-2BAF-4300-B802-45556207E1AF}"/>
    <cellStyle name="Dziesiętny_laroux 13 3" xfId="396" xr:uid="{AE9572EB-33A8-4613-AB25-BBE5B9B31CA7}"/>
    <cellStyle name="Dziesietny_laroux 13 3 2" xfId="902" xr:uid="{FAEDFD04-E5D9-49F9-AA4D-ABD8EE8A98B1}"/>
    <cellStyle name="Dziesiętny_laroux 13 3 2" xfId="901" xr:uid="{A4819F15-A1E5-4FE9-B241-87A1EBD2F662}"/>
    <cellStyle name="Dziesietny_laroux 13 4" xfId="293" xr:uid="{2E5759EB-7D8F-4AE6-BF2D-2070C48E65AD}"/>
    <cellStyle name="Dziesiętny_laroux 13 4" xfId="292" xr:uid="{06BD26B1-4CB4-481E-B2A4-C292F7DB0CEC}"/>
    <cellStyle name="Dziesietny_laroux 13 5" xfId="596" xr:uid="{7E4C457D-DA49-45C9-A56F-2BC639EA2D00}"/>
    <cellStyle name="Dziesiętny_laroux 13 5" xfId="595" xr:uid="{5A09927D-EBDF-4B51-9536-FA14F7A012B4}"/>
    <cellStyle name="Dziesietny_laroux 13 6" xfId="798" xr:uid="{7B3CB0F8-C93D-4E67-AB71-2B168028766D}"/>
    <cellStyle name="Dziesiętny_laroux 13 6" xfId="797" xr:uid="{AF7EE764-F0AA-401A-9F87-D67F851500B1}"/>
    <cellStyle name="Dziesietny_laroux 14" xfId="88" xr:uid="{85AA61DF-18A9-44A8-94FC-9F5232FCDFC1}"/>
    <cellStyle name="Dziesiętny_laroux 14" xfId="87" xr:uid="{D091B1F0-5ED7-473F-B54A-306DCEA3D5A3}"/>
    <cellStyle name="Dziesietny_laroux 14 2" xfId="190" xr:uid="{AC937E4A-472D-4FFD-8D41-52A66CA0B917}"/>
    <cellStyle name="Dziesiętny_laroux 14 2" xfId="189" xr:uid="{DC2C3751-A65C-448E-8684-19866C640568}"/>
    <cellStyle name="Dziesietny_laroux 14 2 2" xfId="503" xr:uid="{ED1946B2-EAF2-4F57-B6EA-115CEADDFC07}"/>
    <cellStyle name="Dziesiętny_laroux 14 2 2" xfId="502" xr:uid="{2E02935D-EF6D-43C6-81EC-F5A224425D8C}"/>
    <cellStyle name="Dziesietny_laroux 14 2 3" xfId="700" xr:uid="{6A5320AC-4DAA-4121-B531-71048B2A26A6}"/>
    <cellStyle name="Dziesiętny_laroux 14 2 3" xfId="699" xr:uid="{0217B484-3276-4CBE-8DA5-4FA397BB5FF6}"/>
    <cellStyle name="Dziesietny_laroux 14 2 4" xfId="1008" xr:uid="{5D7EA5A4-25E2-4C84-964D-F822B8E45119}"/>
    <cellStyle name="Dziesiętny_laroux 14 2 4" xfId="1007" xr:uid="{398914F7-BFDD-41EF-817B-43DE5D0B693B}"/>
    <cellStyle name="Dziesietny_laroux 14 3" xfId="401" xr:uid="{AE14849E-0C30-4DB9-97A4-41D13A6245C0}"/>
    <cellStyle name="Dziesiętny_laroux 14 3" xfId="400" xr:uid="{0F8F0476-89AC-4F2B-8634-94B3D0DCDC13}"/>
    <cellStyle name="Dziesietny_laroux 14 3 2" xfId="906" xr:uid="{091D13A6-67B8-46AE-AD19-3DEF85359319}"/>
    <cellStyle name="Dziesiętny_laroux 14 3 2" xfId="905" xr:uid="{4FE1E294-CD1A-4F97-8FFC-9C0FACDAAE61}"/>
    <cellStyle name="Dziesietny_laroux 14 4" xfId="297" xr:uid="{C5FE00DB-A463-4B0B-A034-8BF3B4BCF6DF}"/>
    <cellStyle name="Dziesiętny_laroux 14 4" xfId="296" xr:uid="{51702854-CD6C-40D8-99C5-D480899F99BF}"/>
    <cellStyle name="Dziesietny_laroux 14 5" xfId="600" xr:uid="{A23FA1BB-24E2-476B-9CC4-E27B0A6DEEF6}"/>
    <cellStyle name="Dziesiętny_laroux 14 5" xfId="599" xr:uid="{F6457002-515C-4A22-8CEA-12E64CB7838E}"/>
    <cellStyle name="Dziesietny_laroux 14 6" xfId="802" xr:uid="{599408C9-4E5F-49A2-902A-8BF0A7CA2386}"/>
    <cellStyle name="Dziesiętny_laroux 14 6" xfId="801" xr:uid="{5FB862FD-B236-4EF3-917B-9880F70D40B9}"/>
    <cellStyle name="Dziesietny_laroux 15" xfId="92" xr:uid="{0473D9A3-56CD-4384-B312-39A2DC3CC435}"/>
    <cellStyle name="Dziesiętny_laroux 15" xfId="91" xr:uid="{7A31412C-3536-486C-878B-EC0ECFF95E9C}"/>
    <cellStyle name="Dziesietny_laroux 15 2" xfId="194" xr:uid="{8F0589C7-C292-4B81-9A8F-1006246701D7}"/>
    <cellStyle name="Dziesiętny_laroux 15 2" xfId="193" xr:uid="{81BA30F8-D7C9-498C-962C-CC0DC4BB5EB0}"/>
    <cellStyle name="Dziesietny_laroux 15 2 2" xfId="507" xr:uid="{4A10E456-24E6-4EF6-A523-3CB5668DAC26}"/>
    <cellStyle name="Dziesiętny_laroux 15 2 2" xfId="506" xr:uid="{B4D59CDD-23B7-442D-9DC9-74689A2D7B33}"/>
    <cellStyle name="Dziesietny_laroux 15 2 3" xfId="704" xr:uid="{436693C6-6AC3-4464-8012-3FC21A6C87AC}"/>
    <cellStyle name="Dziesiętny_laroux 15 2 3" xfId="703" xr:uid="{65FE430B-EBF6-4A54-89BA-7A32CD290DF4}"/>
    <cellStyle name="Dziesietny_laroux 15 2 4" xfId="1012" xr:uid="{6A5022F3-C112-46A1-954B-31BEFB8CDD3E}"/>
    <cellStyle name="Dziesiętny_laroux 15 2 4" xfId="1011" xr:uid="{621A1A16-D879-4D6B-8C55-AEDFDD54B072}"/>
    <cellStyle name="Dziesietny_laroux 15 3" xfId="405" xr:uid="{AF92CEC1-C7EF-45FF-A1E1-7B86E55A67D3}"/>
    <cellStyle name="Dziesiętny_laroux 15 3" xfId="404" xr:uid="{212C3A48-B68B-4B41-9720-E4DD4CB389CE}"/>
    <cellStyle name="Dziesietny_laroux 15 3 2" xfId="910" xr:uid="{788F800D-B881-4A2F-A3CA-C37D0801B2E9}"/>
    <cellStyle name="Dziesiętny_laroux 15 3 2" xfId="909" xr:uid="{A5B7AB5A-E704-4A7A-862F-B445B5D3DFF6}"/>
    <cellStyle name="Dziesietny_laroux 15 4" xfId="301" xr:uid="{B58F10D8-472D-4A32-934D-E99877E9EB04}"/>
    <cellStyle name="Dziesiętny_laroux 15 4" xfId="300" xr:uid="{A97AEA94-DCEE-426B-A0FA-226401B641D2}"/>
    <cellStyle name="Dziesietny_laroux 15 5" xfId="604" xr:uid="{A769A5C2-F595-4D42-8A13-15A643DA52D1}"/>
    <cellStyle name="Dziesiętny_laroux 15 5" xfId="603" xr:uid="{C0A2D9C7-5964-49B6-9787-276878FA7D98}"/>
    <cellStyle name="Dziesietny_laroux 15 6" xfId="806" xr:uid="{04463BBA-8AFA-459A-BE88-9A79A153196E}"/>
    <cellStyle name="Dziesiętny_laroux 15 6" xfId="805" xr:uid="{6D895DF2-3AED-4C19-9AE2-0107CA06A040}"/>
    <cellStyle name="Dziesietny_laroux 16" xfId="96" xr:uid="{FF8D19BC-5269-4429-934E-F4706CB1983B}"/>
    <cellStyle name="Dziesiętny_laroux 16" xfId="95" xr:uid="{40137A46-987A-48AF-A272-FB93CD6BCE11}"/>
    <cellStyle name="Dziesietny_laroux 16 2" xfId="198" xr:uid="{A56DE7BA-CE5D-4BA6-BED7-994EAC35A2C4}"/>
    <cellStyle name="Dziesiętny_laroux 16 2" xfId="197" xr:uid="{22E4BCE8-808A-4DF5-908D-F5B72BB0061F}"/>
    <cellStyle name="Dziesietny_laroux 16 2 2" xfId="511" xr:uid="{4B850EE8-22E3-4E29-A848-9B0C40D71FD9}"/>
    <cellStyle name="Dziesiętny_laroux 16 2 2" xfId="510" xr:uid="{22829C0E-949E-4843-AC3D-E40E93C2FC76}"/>
    <cellStyle name="Dziesietny_laroux 16 2 3" xfId="708" xr:uid="{4E138015-F740-4238-9221-5ED74CC923B2}"/>
    <cellStyle name="Dziesiętny_laroux 16 2 3" xfId="707" xr:uid="{E9F3586E-881A-454E-B36F-CBBC7D97D466}"/>
    <cellStyle name="Dziesietny_laroux 16 2 4" xfId="1016" xr:uid="{FE7F8F44-4A32-4776-B17B-EF89E8EA5A3B}"/>
    <cellStyle name="Dziesiętny_laroux 16 2 4" xfId="1015" xr:uid="{11DD9B18-6992-4DB3-8695-CE475A5F2E84}"/>
    <cellStyle name="Dziesietny_laroux 16 3" xfId="409" xr:uid="{EDEA74DD-BB5B-4184-989C-C53B70D4F113}"/>
    <cellStyle name="Dziesiętny_laroux 16 3" xfId="408" xr:uid="{305BD544-9862-4B5F-9E7E-234054B13F2E}"/>
    <cellStyle name="Dziesietny_laroux 16 3 2" xfId="914" xr:uid="{8AD90F39-88C8-422B-8A6A-40CAB9F106FE}"/>
    <cellStyle name="Dziesiętny_laroux 16 3 2" xfId="913" xr:uid="{6B94008B-CA26-430E-9671-16EF9E36FFE1}"/>
    <cellStyle name="Dziesietny_laroux 16 4" xfId="305" xr:uid="{95DEB6C1-9485-4652-98A3-7220EAAE0863}"/>
    <cellStyle name="Dziesiętny_laroux 16 4" xfId="304" xr:uid="{48720845-288D-45AE-A657-81CC635549C6}"/>
    <cellStyle name="Dziesietny_laroux 16 5" xfId="608" xr:uid="{A38FACF3-1BA6-466A-8538-05751438BD56}"/>
    <cellStyle name="Dziesiętny_laroux 16 5" xfId="607" xr:uid="{8D9E5D0B-3235-480C-8DC8-ABEFF0F2FF22}"/>
    <cellStyle name="Dziesietny_laroux 16 6" xfId="810" xr:uid="{5E5A12C1-0661-4EB4-8CD5-6D26F14E6EEC}"/>
    <cellStyle name="Dziesiętny_laroux 16 6" xfId="809" xr:uid="{C60401D2-5156-4C0D-B6FA-A182EFBAE16E}"/>
    <cellStyle name="Dziesietny_laroux 17" xfId="99" xr:uid="{22F205D9-352B-4D91-838C-8ACB12610D32}"/>
    <cellStyle name="Dziesiętny_laroux 17" xfId="98" xr:uid="{482094DD-F3E7-4D66-8569-832DAF6BD6CA}"/>
    <cellStyle name="Dziesietny_laroux 17 2" xfId="201" xr:uid="{D3631171-4608-475D-8FFF-1582C8341FFE}"/>
    <cellStyle name="Dziesiętny_laroux 17 2" xfId="200" xr:uid="{E187CCCA-F123-4988-A652-133726E3E421}"/>
    <cellStyle name="Dziesietny_laroux 17 2 2" xfId="514" xr:uid="{AEBAFD62-9084-4E26-83FD-8864F3481261}"/>
    <cellStyle name="Dziesiętny_laroux 17 2 2" xfId="513" xr:uid="{A82826D0-C22D-49DC-AD33-2615BE76FE3B}"/>
    <cellStyle name="Dziesietny_laroux 17 2 3" xfId="711" xr:uid="{EF568891-9FF5-44D0-98A6-297A102F0CF9}"/>
    <cellStyle name="Dziesiętny_laroux 17 2 3" xfId="710" xr:uid="{93143E53-192B-4403-82FA-8D0CC9557719}"/>
    <cellStyle name="Dziesietny_laroux 17 2 4" xfId="1019" xr:uid="{C3022F54-84E8-49AA-8946-738C64D9A84C}"/>
    <cellStyle name="Dziesiętny_laroux 17 2 4" xfId="1018" xr:uid="{5932591D-A060-4FC6-9256-D7888B170A20}"/>
    <cellStyle name="Dziesietny_laroux 17 3" xfId="412" xr:uid="{0A02B0EE-389D-4BF2-BDDF-77C57B27EA8D}"/>
    <cellStyle name="Dziesiętny_laroux 17 3" xfId="411" xr:uid="{A7E06C78-DEF9-4CB3-A802-E6810CA9B525}"/>
    <cellStyle name="Dziesietny_laroux 17 3 2" xfId="917" xr:uid="{521EC6C6-8E38-4B45-8584-55F9031F513A}"/>
    <cellStyle name="Dziesiętny_laroux 17 3 2" xfId="916" xr:uid="{BF17EAEE-20D2-4EAE-B3AC-37A1895611FD}"/>
    <cellStyle name="Dziesietny_laroux 17 4" xfId="308" xr:uid="{9DBCD411-E903-46F0-85FD-3079003A7E92}"/>
    <cellStyle name="Dziesiętny_laroux 17 4" xfId="307" xr:uid="{2EFB6585-FDFD-4D6B-BD96-757AB76C1C8C}"/>
    <cellStyle name="Dziesietny_laroux 17 5" xfId="611" xr:uid="{D27FE54C-7E1E-4949-BE3B-5306FB70D3AA}"/>
    <cellStyle name="Dziesiętny_laroux 17 5" xfId="610" xr:uid="{A1E13220-881D-46DF-BAD7-8764DCE64947}"/>
    <cellStyle name="Dziesietny_laroux 17 6" xfId="813" xr:uid="{4031858B-9B5F-49A7-8802-DCBA95E3630E}"/>
    <cellStyle name="Dziesiętny_laroux 17 6" xfId="812" xr:uid="{1507EFEA-670D-4CA8-AB91-467BF1F57FAD}"/>
    <cellStyle name="Dziesietny_laroux 18" xfId="102" xr:uid="{3338187C-6837-4965-9515-105C0A3408E9}"/>
    <cellStyle name="Dziesiętny_laroux 18" xfId="101" xr:uid="{535F648C-E045-4AD1-AD01-6956021C8BC5}"/>
    <cellStyle name="Dziesietny_laroux 18 2" xfId="204" xr:uid="{8414D537-CC80-4970-961A-EF61270D9DD8}"/>
    <cellStyle name="Dziesiętny_laroux 18 2" xfId="203" xr:uid="{4F420662-3D5B-4128-9567-0E7310E784F3}"/>
    <cellStyle name="Dziesietny_laroux 18 2 2" xfId="517" xr:uid="{BCA7828E-7386-4CDC-AAD0-4EF43FE20173}"/>
    <cellStyle name="Dziesiętny_laroux 18 2 2" xfId="516" xr:uid="{C45C6FFE-027A-4626-AAA0-A1A1380EF255}"/>
    <cellStyle name="Dziesietny_laroux 18 2 3" xfId="714" xr:uid="{8BB71237-E08D-4372-BEC4-F6064A9CB724}"/>
    <cellStyle name="Dziesiętny_laroux 18 2 3" xfId="713" xr:uid="{680C64FE-3245-4392-B009-7075634A4CB3}"/>
    <cellStyle name="Dziesietny_laroux 18 2 4" xfId="1022" xr:uid="{EBE54A98-0C3F-49AF-BEB0-3643B58AA85F}"/>
    <cellStyle name="Dziesiętny_laroux 18 2 4" xfId="1021" xr:uid="{02347775-C715-4345-AF77-8443A195BE87}"/>
    <cellStyle name="Dziesietny_laroux 18 3" xfId="415" xr:uid="{288A383B-AF44-4748-A310-EC592EAF1E0C}"/>
    <cellStyle name="Dziesiętny_laroux 18 3" xfId="414" xr:uid="{C6C6926B-B41E-441E-9A8C-FB6040DDA6DB}"/>
    <cellStyle name="Dziesietny_laroux 18 3 2" xfId="920" xr:uid="{E02C37C7-ED7D-4314-82A7-9A0D8C62ECC2}"/>
    <cellStyle name="Dziesiętny_laroux 18 3 2" xfId="919" xr:uid="{271AE01F-4E75-4581-9061-37B924D0F9CF}"/>
    <cellStyle name="Dziesietny_laroux 18 4" xfId="311" xr:uid="{7B86E9E1-6506-4C1B-B171-0F988CD6AF94}"/>
    <cellStyle name="Dziesiętny_laroux 18 4" xfId="310" xr:uid="{BF2C9989-DFB0-4CE7-8D5A-F5CA12CAF207}"/>
    <cellStyle name="Dziesietny_laroux 18 5" xfId="614" xr:uid="{37D57921-8B32-443D-8854-7A1338112980}"/>
    <cellStyle name="Dziesiętny_laroux 18 5" xfId="613" xr:uid="{CED35907-565B-4C2B-ACC7-B7EE86EF766F}"/>
    <cellStyle name="Dziesietny_laroux 18 6" xfId="816" xr:uid="{B1410B62-FA64-482A-884D-4377DB1832B4}"/>
    <cellStyle name="Dziesiętny_laroux 18 6" xfId="815" xr:uid="{70A626FD-84FC-44FA-A313-271501DCA31A}"/>
    <cellStyle name="Dziesietny_laroux 19" xfId="105" xr:uid="{D845B8B9-67C2-4826-8545-EFCFCEC25014}"/>
    <cellStyle name="Dziesiętny_laroux 19" xfId="104" xr:uid="{9E4BB527-C707-4D51-A6E7-FD38F6186021}"/>
    <cellStyle name="Dziesietny_laroux 19 2" xfId="207" xr:uid="{BB55CF88-19F2-44B9-842E-6E7F110C0139}"/>
    <cellStyle name="Dziesiętny_laroux 19 2" xfId="206" xr:uid="{B53E81D5-3D38-4E6F-B1F3-CFF69D29E7B9}"/>
    <cellStyle name="Dziesietny_laroux 19 2 2" xfId="520" xr:uid="{E4F48062-89FF-4D72-BB36-6D51FA10DB56}"/>
    <cellStyle name="Dziesiętny_laroux 19 2 2" xfId="519" xr:uid="{F2A69AAC-72D3-4B3E-AF7C-8A9D9D508D39}"/>
    <cellStyle name="Dziesietny_laroux 19 2 3" xfId="717" xr:uid="{466215AF-410F-4F76-8822-03B28E20227C}"/>
    <cellStyle name="Dziesiętny_laroux 19 2 3" xfId="716" xr:uid="{1E1606A5-22AC-40FF-805E-D0F5EA4951F6}"/>
    <cellStyle name="Dziesietny_laroux 19 2 4" xfId="1025" xr:uid="{76BE156D-5A2D-494E-B908-0560DD56EF75}"/>
    <cellStyle name="Dziesiętny_laroux 19 2 4" xfId="1024" xr:uid="{6F2BC72B-EEE0-41C7-A512-15F0C8F09087}"/>
    <cellStyle name="Dziesietny_laroux 19 3" xfId="418" xr:uid="{054FE5C5-67E5-40F4-A9B6-4A5F71B191A8}"/>
    <cellStyle name="Dziesiętny_laroux 19 3" xfId="417" xr:uid="{22BB2CBF-0022-4CE7-BA99-29E8F38E62F6}"/>
    <cellStyle name="Dziesietny_laroux 19 3 2" xfId="923" xr:uid="{9B70A8F5-A599-4EAA-9B30-5EB1B22E7C3A}"/>
    <cellStyle name="Dziesiętny_laroux 19 3 2" xfId="922" xr:uid="{80BF9EE4-687D-4513-8F0D-72EB7670836D}"/>
    <cellStyle name="Dziesietny_laroux 19 4" xfId="314" xr:uid="{B7C08D57-6E17-4182-B4C8-78528D88A4A3}"/>
    <cellStyle name="Dziesiętny_laroux 19 4" xfId="313" xr:uid="{D7BAEDEE-3E53-43BC-806F-6A7630BB55F7}"/>
    <cellStyle name="Dziesietny_laroux 19 5" xfId="617" xr:uid="{04145E8F-B911-4C0B-A9BB-DD3F35FA87ED}"/>
    <cellStyle name="Dziesiętny_laroux 19 5" xfId="616" xr:uid="{D6DD3AE3-B1A5-48D4-BB6F-077B0F786E92}"/>
    <cellStyle name="Dziesietny_laroux 19 6" xfId="819" xr:uid="{2B739AF2-87A7-45FE-9D36-CFECF62E5D59}"/>
    <cellStyle name="Dziesiętny_laroux 19 6" xfId="818" xr:uid="{C5AE694D-4933-474C-8F10-5C1DCECA7C62}"/>
    <cellStyle name="Dziesietny_laroux 2" xfId="37" xr:uid="{69C06EB8-9FCC-47EF-844C-6BB3A923B880}"/>
    <cellStyle name="Dziesiętny_laroux 2" xfId="38" xr:uid="{6424A247-5679-4DB6-988E-6721642F9D65}"/>
    <cellStyle name="Dziesietny_laroux 2 2" xfId="141" xr:uid="{96F783EB-EF01-4ADD-99DD-9402A5B9D212}"/>
    <cellStyle name="Dziesiętny_laroux 2 2" xfId="142" xr:uid="{FAB2B627-76C7-42CA-B349-A200A86E8E1E}"/>
    <cellStyle name="Dziesietny_laroux 2 2 2" xfId="454" xr:uid="{9DB2916F-C069-464F-8BA6-06E01AA939D5}"/>
    <cellStyle name="Dziesiętny_laroux 2 2 2" xfId="455" xr:uid="{B36FDA7E-643C-476A-8379-864FDA338C2E}"/>
    <cellStyle name="Dziesietny_laroux 2 2 3" xfId="651" xr:uid="{CD20CF5B-CCCB-4121-A672-BC50FC0A4434}"/>
    <cellStyle name="Dziesiętny_laroux 2 2 3" xfId="652" xr:uid="{4586C070-3E50-453C-9707-9E0A70124B09}"/>
    <cellStyle name="Dziesietny_laroux 2 2 4" xfId="959" xr:uid="{22DD0EAD-F5F7-4D49-B55A-25FDE2141013}"/>
    <cellStyle name="Dziesiętny_laroux 2 2 4" xfId="960" xr:uid="{EA63D9A5-6802-4060-933F-8F46038E1C58}"/>
    <cellStyle name="Dziesietny_laroux 2 3" xfId="352" xr:uid="{D1993469-DED7-40FE-978A-A2B8F43DAD8D}"/>
    <cellStyle name="Dziesiętny_laroux 2 3" xfId="353" xr:uid="{346812E6-1349-43B9-8E76-1F29D8A803C8}"/>
    <cellStyle name="Dziesietny_laroux 2 3 2" xfId="857" xr:uid="{A92581E5-49F6-4F41-8081-4D0454C4A6A6}"/>
    <cellStyle name="Dziesiętny_laroux 2 3 2" xfId="858" xr:uid="{068DF89E-EBEC-4612-9437-A834F3CB3026}"/>
    <cellStyle name="Dziesietny_laroux 2 4" xfId="248" xr:uid="{0B6AE10D-1E8E-4871-96BF-2E45D850E94A}"/>
    <cellStyle name="Dziesiętny_laroux 2 4" xfId="249" xr:uid="{1687DE02-69E2-4EA3-973A-16A7F401A663}"/>
    <cellStyle name="Dziesietny_laroux 2 5" xfId="551" xr:uid="{441762D1-C04A-4C02-A867-32534EF6ECFA}"/>
    <cellStyle name="Dziesiętny_laroux 2 5" xfId="552" xr:uid="{9F89766B-ED36-4472-8943-054959DBBDDE}"/>
    <cellStyle name="Dziesietny_laroux 2 6" xfId="753" xr:uid="{2198CF1F-A2E0-4FAD-9262-F3D06539413D}"/>
    <cellStyle name="Dziesiętny_laroux 2 6" xfId="754" xr:uid="{464DBA49-9962-4F0A-B72C-4CC27EE4423D}"/>
    <cellStyle name="Dziesietny_laroux 20" xfId="113" xr:uid="{DDAD8230-A52B-4436-A6C2-F30E11A635E7}"/>
    <cellStyle name="Dziesiętny_laroux 20" xfId="114" xr:uid="{EA005849-A364-40D0-8FEF-82451B574481}"/>
    <cellStyle name="Dziesietny_laroux 20 2" xfId="215" xr:uid="{62636EBC-0791-4583-9EDC-AB821255A3FE}"/>
    <cellStyle name="Dziesiętny_laroux 20 2" xfId="216" xr:uid="{864E6312-C603-4A83-A0A9-42BFAA1C8833}"/>
    <cellStyle name="Dziesietny_laroux 20 2 2" xfId="528" xr:uid="{F8E47CD5-FBC2-47B5-A1C7-72577B667435}"/>
    <cellStyle name="Dziesiętny_laroux 20 2 2" xfId="529" xr:uid="{CF8F3103-D08A-4F27-A517-F3CFD26C6658}"/>
    <cellStyle name="Dziesietny_laroux 20 2 3" xfId="725" xr:uid="{1A3F7831-09D7-4659-8754-3D197F6C44FB}"/>
    <cellStyle name="Dziesiętny_laroux 20 2 3" xfId="726" xr:uid="{FFC18B59-D51B-4FC6-8FC1-DAD31B319F6B}"/>
    <cellStyle name="Dziesietny_laroux 20 2 4" xfId="1033" xr:uid="{7BA35FB2-37B0-4481-8AA7-EBE2F416A7EC}"/>
    <cellStyle name="Dziesiętny_laroux 20 2 4" xfId="1034" xr:uid="{3E9D3135-1E5F-4B37-9DCD-9FD0FF8C4694}"/>
    <cellStyle name="Dziesietny_laroux 20 3" xfId="426" xr:uid="{6CCE5D94-1B35-4C39-84B6-34608804BE59}"/>
    <cellStyle name="Dziesiętny_laroux 20 3" xfId="427" xr:uid="{550E6921-7AA2-4126-8130-60BC37980C38}"/>
    <cellStyle name="Dziesietny_laroux 20 3 2" xfId="931" xr:uid="{4DD7DE2D-1264-4D74-A07D-B960DD3A6AF3}"/>
    <cellStyle name="Dziesiętny_laroux 20 3 2" xfId="932" xr:uid="{4D77DB7F-9206-43CF-8535-E267935BAB80}"/>
    <cellStyle name="Dziesietny_laroux 20 4" xfId="322" xr:uid="{C8C04153-AC60-4917-A700-275848538C12}"/>
    <cellStyle name="Dziesiętny_laroux 20 4" xfId="323" xr:uid="{7550BD30-A57E-4A24-84F9-43DA0D98A85F}"/>
    <cellStyle name="Dziesietny_laroux 20 5" xfId="625" xr:uid="{42E23FBD-C83E-4EB3-854A-6444170CE764}"/>
    <cellStyle name="Dziesiętny_laroux 20 5" xfId="626" xr:uid="{C8D68586-8BC6-4FAD-B46A-B13F77DC16EC}"/>
    <cellStyle name="Dziesietny_laroux 20 6" xfId="827" xr:uid="{584984FA-7FFF-4165-B0F8-F30965F055AB}"/>
    <cellStyle name="Dziesiętny_laroux 20 6" xfId="828" xr:uid="{C40D707F-9D52-4D7A-B5F8-4AE7587B2F93}"/>
    <cellStyle name="Dziesietny_laroux 21" xfId="117" xr:uid="{F017C550-6B4F-40D6-BE01-D6B98805F4D7}"/>
    <cellStyle name="Dziesiętny_laroux 21" xfId="116" xr:uid="{048DC03D-9F49-4ED5-BACD-5BF4021B401B}"/>
    <cellStyle name="Dziesietny_laroux 21 2" xfId="219" xr:uid="{9059069F-AC46-4EC5-9098-BC9F98BC0F5E}"/>
    <cellStyle name="Dziesiętny_laroux 21 2" xfId="218" xr:uid="{4634A45D-8754-423B-AE6D-EF535C3D327C}"/>
    <cellStyle name="Dziesietny_laroux 21 2 2" xfId="532" xr:uid="{00AD8804-2214-4D08-9FDD-8A45AD79A0E3}"/>
    <cellStyle name="Dziesiętny_laroux 21 2 2" xfId="531" xr:uid="{934271F5-8730-4DB6-B205-7707EC9CE976}"/>
    <cellStyle name="Dziesietny_laroux 21 2 3" xfId="729" xr:uid="{562481A9-57B7-4C5C-9E07-D941646B96C9}"/>
    <cellStyle name="Dziesiętny_laroux 21 2 3" xfId="728" xr:uid="{1E40E9B3-96C0-4F44-A0C9-A83AFE089FA4}"/>
    <cellStyle name="Dziesietny_laroux 21 2 4" xfId="1037" xr:uid="{696EDA79-E317-402F-A7D1-9E7FFDBEA970}"/>
    <cellStyle name="Dziesiętny_laroux 21 2 4" xfId="1036" xr:uid="{15EEE2B4-6B93-4872-8709-AF356977AA10}"/>
    <cellStyle name="Dziesietny_laroux 21 3" xfId="430" xr:uid="{B6846AF3-0F19-41DC-9719-E5A775426356}"/>
    <cellStyle name="Dziesiętny_laroux 21 3" xfId="429" xr:uid="{A0974AC7-E3D5-4395-A21E-7D0203D3BF58}"/>
    <cellStyle name="Dziesietny_laroux 21 3 2" xfId="935" xr:uid="{9A70061B-09DB-4584-8D12-68DAC42DD559}"/>
    <cellStyle name="Dziesiętny_laroux 21 3 2" xfId="934" xr:uid="{A68199B2-FAD9-4B07-BBB1-B8B08097CB7C}"/>
    <cellStyle name="Dziesietny_laroux 21 4" xfId="326" xr:uid="{4AC5D544-EF95-4F8E-85F9-8339A3BE17EB}"/>
    <cellStyle name="Dziesiętny_laroux 21 4" xfId="325" xr:uid="{003E42B0-41B0-47AE-9D0D-AE613EA53630}"/>
    <cellStyle name="Dziesietny_laroux 21 5" xfId="629" xr:uid="{DB18FF9E-262C-4D75-910D-94AF6501D827}"/>
    <cellStyle name="Dziesiętny_laroux 21 5" xfId="628" xr:uid="{8AEDEFAD-CEC5-47D2-98F1-E6197593D310}"/>
    <cellStyle name="Dziesietny_laroux 21 6" xfId="831" xr:uid="{5FF77BCD-7584-439A-AB22-AEB32D93DFA5}"/>
    <cellStyle name="Dziesiętny_laroux 21 6" xfId="830" xr:uid="{CB9775AF-E972-490F-9F02-FBBE9DEFDD1D}"/>
    <cellStyle name="Dziesietny_laroux 22" xfId="122" xr:uid="{E296ECCC-7FC3-48E9-BE33-FEF246B662F6}"/>
    <cellStyle name="Dziesiętny_laroux 22" xfId="109" xr:uid="{4874EDE0-99EC-49B9-BD9C-0F94D56F4890}"/>
    <cellStyle name="Dziesietny_laroux 22 2" xfId="224" xr:uid="{A2F426E7-6644-4897-B75B-2756532BE1F2}"/>
    <cellStyle name="Dziesiętny_laroux 22 2" xfId="211" xr:uid="{A90DFF99-2932-4144-BEE4-9467C80CE1E0}"/>
    <cellStyle name="Dziesietny_laroux 22 2 2" xfId="537" xr:uid="{ABCECFFE-1FD2-4464-9B7E-BFCAD5D9EE37}"/>
    <cellStyle name="Dziesiętny_laroux 22 2 2" xfId="524" xr:uid="{B3F170E8-9EFB-4781-B090-783A8E3DC4D8}"/>
    <cellStyle name="Dziesietny_laroux 22 2 3" xfId="734" xr:uid="{E98ACA99-2294-4188-8685-2FE16852AF17}"/>
    <cellStyle name="Dziesiętny_laroux 22 2 3" xfId="721" xr:uid="{FBD90E67-06B5-42E3-8F48-0794537D5FD9}"/>
    <cellStyle name="Dziesietny_laroux 22 2 4" xfId="1042" xr:uid="{1D0B2893-875D-4D04-8DAA-D88D50E08034}"/>
    <cellStyle name="Dziesiętny_laroux 22 2 4" xfId="1029" xr:uid="{2945F97D-F009-4B68-9E20-40E06B2EDCDE}"/>
    <cellStyle name="Dziesietny_laroux 22 3" xfId="435" xr:uid="{2C152159-2228-441D-9A12-C2A6FC87D5BE}"/>
    <cellStyle name="Dziesiętny_laroux 22 3" xfId="422" xr:uid="{9C462EDA-8BD2-4811-B8D6-4CB47634B353}"/>
    <cellStyle name="Dziesietny_laroux 22 3 2" xfId="940" xr:uid="{F988AD99-F56C-4BE0-9176-9BFC2DF48FC6}"/>
    <cellStyle name="Dziesiętny_laroux 22 3 2" xfId="927" xr:uid="{BFAECB4B-6AD0-4359-AC57-6CED88DF0563}"/>
    <cellStyle name="Dziesietny_laroux 22 4" xfId="331" xr:uid="{7AB59280-0935-4E00-9E68-5042D41505AD}"/>
    <cellStyle name="Dziesiętny_laroux 22 4" xfId="318" xr:uid="{B4983012-7693-45ED-BE9B-2BD812F3C02F}"/>
    <cellStyle name="Dziesietny_laroux 22 5" xfId="634" xr:uid="{8728DFF9-75CF-40EE-98E9-F6F511ABE46D}"/>
    <cellStyle name="Dziesiętny_laroux 22 5" xfId="621" xr:uid="{82AC5230-E8D0-4A58-B64F-00C3DF49E8F8}"/>
    <cellStyle name="Dziesietny_laroux 22 6" xfId="836" xr:uid="{36EC2488-77EF-4294-94EE-5E5DDA017A2C}"/>
    <cellStyle name="Dziesiętny_laroux 22 6" xfId="823" xr:uid="{92B29911-4C27-4488-B05D-01095408A72A}"/>
    <cellStyle name="Dziesietny_laroux 23" xfId="115" xr:uid="{26828B31-CCFD-416E-9F82-5E6C774D9CB4}"/>
    <cellStyle name="Dziesiętny_laroux 23" xfId="121" xr:uid="{54FD4541-0067-4FEF-8A1E-3E144094E860}"/>
    <cellStyle name="Dziesietny_laroux 23 2" xfId="217" xr:uid="{90474D7B-AF96-40C1-912E-7607367D3323}"/>
    <cellStyle name="Dziesiętny_laroux 23 2" xfId="223" xr:uid="{A36027D2-09CA-425E-8F1F-3F06F72165EC}"/>
    <cellStyle name="Dziesietny_laroux 23 2 2" xfId="530" xr:uid="{B98330E4-9832-40CE-AF85-D815601C31CF}"/>
    <cellStyle name="Dziesiętny_laroux 23 2 2" xfId="536" xr:uid="{193380AD-8262-4052-A4B5-F9A2497155A4}"/>
    <cellStyle name="Dziesietny_laroux 23 2 3" xfId="727" xr:uid="{E8D8F446-0CFD-4C0D-B2FF-A6057FD31454}"/>
    <cellStyle name="Dziesiętny_laroux 23 2 3" xfId="733" xr:uid="{50BA618E-F97E-49A0-AEF3-8EE9EF258012}"/>
    <cellStyle name="Dziesietny_laroux 23 2 4" xfId="1035" xr:uid="{7587DE47-B93D-4AEB-ABD5-D66E3B6A9F5B}"/>
    <cellStyle name="Dziesiętny_laroux 23 2 4" xfId="1041" xr:uid="{C2B296B8-0BE6-4113-A62B-44D96D89997A}"/>
    <cellStyle name="Dziesietny_laroux 23 3" xfId="428" xr:uid="{99EA5851-A402-4CDA-8F1C-0FA45AC61905}"/>
    <cellStyle name="Dziesiętny_laroux 23 3" xfId="434" xr:uid="{B5858506-348B-4698-9962-3695BE4CC43B}"/>
    <cellStyle name="Dziesietny_laroux 23 3 2" xfId="933" xr:uid="{F3554B64-A77B-4B38-87D1-1848039B959F}"/>
    <cellStyle name="Dziesiętny_laroux 23 3 2" xfId="939" xr:uid="{26BCAE4F-5716-4AB5-8C42-6238A6608813}"/>
    <cellStyle name="Dziesietny_laroux 23 4" xfId="324" xr:uid="{67D38D66-308A-4B1D-AE2D-4D564EF3650D}"/>
    <cellStyle name="Dziesiętny_laroux 23 4" xfId="330" xr:uid="{25B69F17-3A32-4178-BF16-87B620C764A7}"/>
    <cellStyle name="Dziesietny_laroux 23 5" xfId="627" xr:uid="{044E588F-0CF4-4631-8F97-D3DEB55B6182}"/>
    <cellStyle name="Dziesiętny_laroux 23 5" xfId="633" xr:uid="{064FEF9B-A7CF-465F-A9CC-69D93340E40D}"/>
    <cellStyle name="Dziesietny_laroux 23 6" xfId="829" xr:uid="{20029D4E-16CC-4FA4-BADC-14EE30C1266D}"/>
    <cellStyle name="Dziesiętny_laroux 23 6" xfId="835" xr:uid="{155AE826-9B5C-489E-B4EF-17EF6B2D30E8}"/>
    <cellStyle name="Dziesietny_laroux 24" xfId="125" xr:uid="{0C063ECA-8DCB-4EAC-9251-CB3768CDEF1A}"/>
    <cellStyle name="Dziesiętny_laroux 24" xfId="118" xr:uid="{0F469348-7FD2-42E1-906B-E49EC924E474}"/>
    <cellStyle name="Dziesietny_laroux 24 2" xfId="227" xr:uid="{EE9EA245-E15C-43BD-B062-2D3B624C3DCC}"/>
    <cellStyle name="Dziesiętny_laroux 24 2" xfId="220" xr:uid="{3072C9B9-7DD7-479C-9A54-888075273124}"/>
    <cellStyle name="Dziesietny_laroux 24 2 2" xfId="540" xr:uid="{087F6583-4934-48D4-B26D-290225195BCE}"/>
    <cellStyle name="Dziesiętny_laroux 24 2 2" xfId="533" xr:uid="{7961E351-7C01-4926-B5A6-8C99A850D9B6}"/>
    <cellStyle name="Dziesietny_laroux 24 2 3" xfId="737" xr:uid="{B643CB89-8AA0-4BA8-8D06-6382EA33995E}"/>
    <cellStyle name="Dziesiętny_laroux 24 2 3" xfId="730" xr:uid="{CA1EB216-BBD6-4EF9-A0D2-E371BA6F29ED}"/>
    <cellStyle name="Dziesietny_laroux 24 2 4" xfId="1045" xr:uid="{22A4A1BF-A78B-44F8-AFE9-D34471F46E88}"/>
    <cellStyle name="Dziesiętny_laroux 24 2 4" xfId="1038" xr:uid="{59628A2D-7F23-4CE0-A686-3E5EE84B9BA9}"/>
    <cellStyle name="Dziesietny_laroux 24 3" xfId="438" xr:uid="{01F78FEC-5434-4604-A121-C847A0B63454}"/>
    <cellStyle name="Dziesiętny_laroux 24 3" xfId="431" xr:uid="{5814086F-361B-4E81-A939-983AAA74325F}"/>
    <cellStyle name="Dziesietny_laroux 24 3 2" xfId="943" xr:uid="{06529F2A-4627-493D-8CB9-91A037608B91}"/>
    <cellStyle name="Dziesiętny_laroux 24 3 2" xfId="936" xr:uid="{6A8A537F-ACDA-412C-8DB2-5F1BC45189AB}"/>
    <cellStyle name="Dziesietny_laroux 24 4" xfId="334" xr:uid="{9499BD61-1543-4CA8-880A-74C1CDC0846C}"/>
    <cellStyle name="Dziesiętny_laroux 24 4" xfId="327" xr:uid="{44474A10-1FBD-4A29-9523-5F3CF37015BE}"/>
    <cellStyle name="Dziesietny_laroux 24 5" xfId="637" xr:uid="{0EC886D1-72C2-4D01-83CF-8AC69481A15A}"/>
    <cellStyle name="Dziesiętny_laroux 24 5" xfId="630" xr:uid="{23105656-4FBB-4D04-B9C8-E9863199BCAA}"/>
    <cellStyle name="Dziesietny_laroux 24 6" xfId="839" xr:uid="{062FE636-2B63-439E-8353-EEA43DD95255}"/>
    <cellStyle name="Dziesiętny_laroux 24 6" xfId="832" xr:uid="{9DBA69B0-093E-4730-BAFE-4D31ED77727A}"/>
    <cellStyle name="Dziesietny_laroux 25" xfId="129" xr:uid="{2EC6FAC0-DE4A-47CA-B7F3-C0AE72DD3A3E}"/>
    <cellStyle name="Dziesiętny_laroux 25" xfId="128" xr:uid="{6AEEE734-C401-4E3E-88D2-9DF811599D90}"/>
    <cellStyle name="Dziesietny_laroux 25 2" xfId="231" xr:uid="{F478A45F-D359-4AFB-B7BE-EBC194E520EB}"/>
    <cellStyle name="Dziesiętny_laroux 25 2" xfId="230" xr:uid="{33021D35-8F0E-49D1-8D41-C1D1B4CFD146}"/>
    <cellStyle name="Dziesietny_laroux 25 2 2" xfId="544" xr:uid="{DB9BCC4D-3CFE-4B68-9597-330B3E6DEBB6}"/>
    <cellStyle name="Dziesiętny_laroux 25 2 2" xfId="543" xr:uid="{C9E2F663-1F20-4FEA-9FE9-9FE785B2014A}"/>
    <cellStyle name="Dziesietny_laroux 25 2 3" xfId="741" xr:uid="{6AA299E8-86C3-4AAB-A151-458BC75C4414}"/>
    <cellStyle name="Dziesiętny_laroux 25 2 3" xfId="740" xr:uid="{7A5D35A5-4DC1-424E-BC4E-1A2D21DB444A}"/>
    <cellStyle name="Dziesietny_laroux 25 2 4" xfId="1049" xr:uid="{79E8034F-3AFB-4A91-B63C-DAE893C0E5E0}"/>
    <cellStyle name="Dziesiętny_laroux 25 2 4" xfId="1048" xr:uid="{B48AC648-FFE1-4A20-BE9B-3A1B8DD7A2AE}"/>
    <cellStyle name="Dziesietny_laroux 25 3" xfId="442" xr:uid="{FC102D2A-D098-4E2B-B19F-EF382D753503}"/>
    <cellStyle name="Dziesiętny_laroux 25 3" xfId="441" xr:uid="{614226B0-BC85-4510-8CEA-5ED93613C33F}"/>
    <cellStyle name="Dziesietny_laroux 25 3 2" xfId="947" xr:uid="{A6748945-1813-4215-900C-2FBA0EB1368E}"/>
    <cellStyle name="Dziesiętny_laroux 25 3 2" xfId="946" xr:uid="{2F03B79C-6218-4CB9-9609-74C01B438DC6}"/>
    <cellStyle name="Dziesietny_laroux 25 4" xfId="338" xr:uid="{E0A56539-2B1D-4181-BE49-490012E7BC4A}"/>
    <cellStyle name="Dziesiętny_laroux 25 4" xfId="337" xr:uid="{3B0FCBF5-0D54-4F5C-8696-6BD00A845DCE}"/>
    <cellStyle name="Dziesietny_laroux 25 5" xfId="641" xr:uid="{CABC91D5-ECCF-434D-9FEF-33C21CAC7115}"/>
    <cellStyle name="Dziesiętny_laroux 25 5" xfId="640" xr:uid="{8177D275-0974-48A5-8166-6BE2F86ED639}"/>
    <cellStyle name="Dziesietny_laroux 25 6" xfId="843" xr:uid="{E2441969-1FC8-4C6B-B6B9-948A42FC1326}"/>
    <cellStyle name="Dziesiętny_laroux 25 6" xfId="842" xr:uid="{19CDED66-5C0B-45DB-8DBE-D83C71F06530}"/>
    <cellStyle name="Dziesietny_laroux 26" xfId="136" xr:uid="{91F9D8F6-C0B8-4938-A9EB-52727D6341F7}"/>
    <cellStyle name="Dziesiętny_laroux 26" xfId="137" xr:uid="{49C8027E-E294-40A6-B358-2E7B484CF870}"/>
    <cellStyle name="Dziesietny_laroux 26 2" xfId="449" xr:uid="{D4C283FA-6B39-4022-9037-7353C566467C}"/>
    <cellStyle name="Dziesiętny_laroux 26 2" xfId="450" xr:uid="{73492474-5D59-46F0-A79B-3E653B48CE30}"/>
    <cellStyle name="Dziesietny_laroux 26 3" xfId="646" xr:uid="{E3B9FF37-CA51-46EA-99B4-F0C83F4CA133}"/>
    <cellStyle name="Dziesiętny_laroux 26 3" xfId="647" xr:uid="{7F013B9D-9A5E-4D18-B13D-6606C183E6E4}"/>
    <cellStyle name="Dziesietny_laroux 26 4" xfId="954" xr:uid="{EC74BF7B-2AB2-4FFD-9B7A-61F7CCC8C503}"/>
    <cellStyle name="Dziesiętny_laroux 26 4" xfId="955" xr:uid="{9BD18D12-D733-4511-B99D-101C10569D26}"/>
    <cellStyle name="Dziesietny_laroux 27" xfId="347" xr:uid="{E0B039F2-ED6D-4079-9C09-F42EFFEADF98}"/>
    <cellStyle name="Dziesiętny_laroux 27" xfId="348" xr:uid="{BEF70021-E1A9-43E4-9AF8-A83110E4715C}"/>
    <cellStyle name="Dziesietny_laroux 27 2" xfId="852" xr:uid="{02AD5B3E-AD9E-4DE2-AD36-9FA68BBBF4B9}"/>
    <cellStyle name="Dziesiętny_laroux 27 2" xfId="853" xr:uid="{2063DE44-6F28-46D6-8E91-B30FCB512E3F}"/>
    <cellStyle name="Dziesietny_laroux 28" xfId="243" xr:uid="{4385DE56-349A-4059-89E4-01757CC92B9C}"/>
    <cellStyle name="Dziesiętny_laroux 28" xfId="244" xr:uid="{60A718D5-D79B-4258-ABF2-174477AEAF7C}"/>
    <cellStyle name="Dziesietny_laroux 29" xfId="235" xr:uid="{D4F7A435-7E30-47FB-9680-79806FC9645F}"/>
    <cellStyle name="Dziesiętny_laroux 29" xfId="239" xr:uid="{48215343-973D-4FDE-9D28-74E5F6F4644F}"/>
    <cellStyle name="Dziesietny_laroux 3" xfId="40" xr:uid="{7B081D6D-908B-433A-8062-94198803EFC7}"/>
    <cellStyle name="Dziesiętny_laroux 3" xfId="39" xr:uid="{AE62FDB0-C413-4CA2-9608-A0703155948F}"/>
    <cellStyle name="Dziesietny_laroux 3 2" xfId="144" xr:uid="{3F1C6D1E-44C9-43BB-BDCD-CE2D9BA38D0B}"/>
    <cellStyle name="Dziesiętny_laroux 3 2" xfId="143" xr:uid="{A9A132E6-EE1E-42D5-AE70-D7AEE0EAB2F9}"/>
    <cellStyle name="Dziesietny_laroux 3 2 2" xfId="457" xr:uid="{F394434D-F445-44C5-9DCA-0F5D607827EC}"/>
    <cellStyle name="Dziesiętny_laroux 3 2 2" xfId="456" xr:uid="{066D1F3B-E32E-4DF4-B432-8E6364C664D2}"/>
    <cellStyle name="Dziesietny_laroux 3 2 3" xfId="654" xr:uid="{4CF529E3-D261-48AD-B3E8-2EE5C0257567}"/>
    <cellStyle name="Dziesiętny_laroux 3 2 3" xfId="653" xr:uid="{7324C910-8150-43D1-A148-E3C76A224CE9}"/>
    <cellStyle name="Dziesietny_laroux 3 2 4" xfId="962" xr:uid="{F7760BDF-802F-4471-8D6B-61B7068CE60F}"/>
    <cellStyle name="Dziesiętny_laroux 3 2 4" xfId="961" xr:uid="{E9764CD8-AE40-4A61-BF53-1CF97A827B45}"/>
    <cellStyle name="Dziesietny_laroux 3 3" xfId="355" xr:uid="{8847B1D2-684D-4B9D-BADC-2445F4023D97}"/>
    <cellStyle name="Dziesiętny_laroux 3 3" xfId="354" xr:uid="{238C26DF-F2DD-4282-A9C2-6E05669495B9}"/>
    <cellStyle name="Dziesietny_laroux 3 3 2" xfId="860" xr:uid="{55650B49-17E7-488A-BBD9-A63005F8AFE7}"/>
    <cellStyle name="Dziesiętny_laroux 3 3 2" xfId="859" xr:uid="{CD99FCE6-E4C9-439C-BA1C-854BABD45E3C}"/>
    <cellStyle name="Dziesietny_laroux 3 4" xfId="251" xr:uid="{D6A3526D-EA0C-4DFB-9F94-F0D569E19984}"/>
    <cellStyle name="Dziesiętny_laroux 3 4" xfId="250" xr:uid="{16BBC0EA-3EE9-407E-9B02-6F688C1570A3}"/>
    <cellStyle name="Dziesietny_laroux 3 5" xfId="554" xr:uid="{E80B0278-5277-4045-B914-CF1C5853BFFD}"/>
    <cellStyle name="Dziesiętny_laroux 3 5" xfId="553" xr:uid="{0C0134CD-70CB-4761-86CD-091FE3114303}"/>
    <cellStyle name="Dziesietny_laroux 3 6" xfId="756" xr:uid="{712368E6-6FE7-4244-8F75-C927CEBAA8F7}"/>
    <cellStyle name="Dziesiętny_laroux 3 6" xfId="755" xr:uid="{BB222E8B-205E-4A38-882C-22BB84BFD126}"/>
    <cellStyle name="Dziesietny_laroux 30" xfId="748" xr:uid="{2066384E-C355-46A8-BD84-B8CA7645BDBC}"/>
    <cellStyle name="Dziesiętny_laroux 30" xfId="749" xr:uid="{0AD396D7-E754-4A25-88DD-987BFEF4B2EC}"/>
    <cellStyle name="Dziesietny_laroux 4" xfId="50" xr:uid="{AEF93435-F0E1-4427-A747-E100BF736920}"/>
    <cellStyle name="Dziesiętny_laroux 4" xfId="51" xr:uid="{7274A17C-37EF-40A8-82C9-ADEB6D0F0BAD}"/>
    <cellStyle name="Dziesietny_laroux 4 2" xfId="152" xr:uid="{B21E91A4-10C1-41B4-91FD-05526E307292}"/>
    <cellStyle name="Dziesiętny_laroux 4 2" xfId="153" xr:uid="{65FAF962-360A-4C17-887C-683B99AA9E86}"/>
    <cellStyle name="Dziesietny_laroux 4 2 2" xfId="465" xr:uid="{6D9BD3C1-4F8B-4A38-AD16-E02E292BE6FC}"/>
    <cellStyle name="Dziesiętny_laroux 4 2 2" xfId="466" xr:uid="{81E0A284-24E5-419F-B04C-55D31F9B0AFF}"/>
    <cellStyle name="Dziesietny_laroux 4 2 3" xfId="662" xr:uid="{BD4A5931-179A-488A-BCE0-9C1D270CA149}"/>
    <cellStyle name="Dziesiętny_laroux 4 2 3" xfId="663" xr:uid="{3FD5DF03-5BB5-4663-B81B-B76D371DC287}"/>
    <cellStyle name="Dziesietny_laroux 4 2 4" xfId="970" xr:uid="{1816D4D5-207A-46D6-9A6F-23E7C4A70FEC}"/>
    <cellStyle name="Dziesiętny_laroux 4 2 4" xfId="971" xr:uid="{5435DEB7-7CCC-4272-87EC-F15459C8BC19}"/>
    <cellStyle name="Dziesietny_laroux 4 3" xfId="363" xr:uid="{BE397B73-6AC7-40DC-B513-0A4EFB60A497}"/>
    <cellStyle name="Dziesiętny_laroux 4 3" xfId="364" xr:uid="{D00C004B-21A6-49DB-9C60-3A7CAF19FDA9}"/>
    <cellStyle name="Dziesietny_laroux 4 3 2" xfId="868" xr:uid="{2004B239-F38F-4F89-B597-6689217DDD6E}"/>
    <cellStyle name="Dziesiętny_laroux 4 3 2" xfId="869" xr:uid="{B769B8C1-BD61-41FD-9630-160C197BF4B0}"/>
    <cellStyle name="Dziesietny_laroux 4 4" xfId="259" xr:uid="{387660D2-31AF-4801-8B72-9CC2EBA7F307}"/>
    <cellStyle name="Dziesiętny_laroux 4 4" xfId="260" xr:uid="{BA11061E-BCEB-4EF4-92E7-BC09EFD50C3B}"/>
    <cellStyle name="Dziesietny_laroux 4 5" xfId="562" xr:uid="{B161F19D-3376-4CC7-AF33-286F046C1371}"/>
    <cellStyle name="Dziesiętny_laroux 4 5" xfId="563" xr:uid="{BF9EBBC7-60A4-477E-B2C4-4527749C7091}"/>
    <cellStyle name="Dziesietny_laroux 4 6" xfId="764" xr:uid="{AC4A3982-5AB5-4ACD-8AB5-FE8B11DF0CEE}"/>
    <cellStyle name="Dziesiętny_laroux 4 6" xfId="765" xr:uid="{5B4AB3B9-4168-42FD-9751-23F6E04AE14D}"/>
    <cellStyle name="Dziesietny_laroux 5" xfId="53" xr:uid="{1C79B42E-4065-4272-98D4-EFE05520100A}"/>
    <cellStyle name="Dziesiętny_laroux 5" xfId="52" xr:uid="{5769ADE5-0D48-4687-BEEC-FE47F4547711}"/>
    <cellStyle name="Dziesietny_laroux 5 2" xfId="155" xr:uid="{27C3E294-218B-4436-81A9-FF8F72ABE961}"/>
    <cellStyle name="Dziesiętny_laroux 5 2" xfId="154" xr:uid="{27B8A84C-7F7F-4A91-95DF-5A9AA4AE23E1}"/>
    <cellStyle name="Dziesietny_laroux 5 2 2" xfId="468" xr:uid="{45DEBA24-1897-446E-9D7D-B5D88CB2A4D3}"/>
    <cellStyle name="Dziesiętny_laroux 5 2 2" xfId="467" xr:uid="{40638127-48B9-47AB-92C4-096F99719360}"/>
    <cellStyle name="Dziesietny_laroux 5 2 3" xfId="665" xr:uid="{2125ECD9-8D56-40FB-9CB5-860492BB58B4}"/>
    <cellStyle name="Dziesiętny_laroux 5 2 3" xfId="664" xr:uid="{CE3CA546-063B-4994-BC23-5AD1B23BEECB}"/>
    <cellStyle name="Dziesietny_laroux 5 2 4" xfId="973" xr:uid="{A51F2965-9584-4738-9A7E-64858E24FAC8}"/>
    <cellStyle name="Dziesiętny_laroux 5 2 4" xfId="972" xr:uid="{7575A04F-6910-4B3B-86DE-9D823DA8B821}"/>
    <cellStyle name="Dziesietny_laroux 5 3" xfId="366" xr:uid="{04C9D920-8016-46FD-83EA-A98BBD2FBABA}"/>
    <cellStyle name="Dziesiętny_laroux 5 3" xfId="365" xr:uid="{BA2D0CCF-D68A-48D7-915C-64689B7A2C2D}"/>
    <cellStyle name="Dziesietny_laroux 5 3 2" xfId="871" xr:uid="{0F3AF9B8-9E82-4ABC-9E7F-37F04FC51C36}"/>
    <cellStyle name="Dziesiętny_laroux 5 3 2" xfId="870" xr:uid="{B2EF74BA-0B63-4B36-8E58-F3FAFA3C6BBD}"/>
    <cellStyle name="Dziesietny_laroux 5 4" xfId="262" xr:uid="{7DE6453E-95E0-4C27-9F70-2BDC17785D4D}"/>
    <cellStyle name="Dziesiętny_laroux 5 4" xfId="261" xr:uid="{F45D2949-F281-4A74-A0CB-643C6F963654}"/>
    <cellStyle name="Dziesietny_laroux 5 5" xfId="565" xr:uid="{0BE4673C-1A56-40CD-A15F-69A6CB403186}"/>
    <cellStyle name="Dziesiętny_laroux 5 5" xfId="564" xr:uid="{01371659-A853-4276-A090-FAE267BCA798}"/>
    <cellStyle name="Dziesietny_laroux 5 6" xfId="767" xr:uid="{9693CE1F-10BA-4D96-BC75-66E1F1A27243}"/>
    <cellStyle name="Dziesiętny_laroux 5 6" xfId="766" xr:uid="{79A423A7-5567-481A-A99D-7BCE18CC354B}"/>
    <cellStyle name="Dziesietny_laroux 6" xfId="61" xr:uid="{E3A70D64-1FF6-4738-835E-FE2CE98BCC88}"/>
    <cellStyle name="Dziesiętny_laroux 6" xfId="66" xr:uid="{3DE051D8-2A3D-4BAE-8620-4ED8C455B903}"/>
    <cellStyle name="Dziesietny_laroux 6 2" xfId="163" xr:uid="{6AFC4DB2-5C77-4088-839C-50F9ECE91E93}"/>
    <cellStyle name="Dziesiętny_laroux 6 2" xfId="168" xr:uid="{CB420C73-E050-4A1D-A0D0-81DA419272F9}"/>
    <cellStyle name="Dziesietny_laroux 6 2 2" xfId="476" xr:uid="{A80E081C-AFEC-41F6-AE6F-3417D8B1B92B}"/>
    <cellStyle name="Dziesiętny_laroux 6 2 2" xfId="481" xr:uid="{D4BF332C-6EA1-400D-A724-53EEBF351A01}"/>
    <cellStyle name="Dziesietny_laroux 6 2 3" xfId="673" xr:uid="{763FFFD8-C8DD-460E-9C76-AB59AB0F32FD}"/>
    <cellStyle name="Dziesiętny_laroux 6 2 3" xfId="678" xr:uid="{59812EBE-EB2C-4D83-A333-67BDA4F893E9}"/>
    <cellStyle name="Dziesietny_laroux 6 2 4" xfId="981" xr:uid="{ECC1213B-835F-4B19-8F9E-9ABC25A352FB}"/>
    <cellStyle name="Dziesiętny_laroux 6 2 4" xfId="986" xr:uid="{F796EFE2-9ABE-4806-9120-585BB525F40D}"/>
    <cellStyle name="Dziesietny_laroux 6 3" xfId="374" xr:uid="{71E8F154-839D-4467-BA27-53FDA7587F3A}"/>
    <cellStyle name="Dziesiętny_laroux 6 3" xfId="379" xr:uid="{C1F11F87-2B61-49FC-9063-6A41EFDB4FFA}"/>
    <cellStyle name="Dziesietny_laroux 6 3 2" xfId="879" xr:uid="{2CFDA5C9-E7CA-466A-96A6-584810F24F57}"/>
    <cellStyle name="Dziesiętny_laroux 6 3 2" xfId="884" xr:uid="{D204F18A-6B16-4E76-B4E2-5CBE2DFF5884}"/>
    <cellStyle name="Dziesietny_laroux 6 4" xfId="270" xr:uid="{5B2039C6-3A07-49BD-962B-46C465C04D39}"/>
    <cellStyle name="Dziesiętny_laroux 6 4" xfId="275" xr:uid="{D35D0F84-4159-4770-BD84-7335AF7FFE5C}"/>
    <cellStyle name="Dziesietny_laroux 6 5" xfId="573" xr:uid="{413D4AAB-5CC1-4ADE-BA66-52A48D799C88}"/>
    <cellStyle name="Dziesiętny_laroux 6 5" xfId="578" xr:uid="{DD035902-FE49-4D9B-B8C3-DBCB7BCACDE5}"/>
    <cellStyle name="Dziesietny_laroux 6 6" xfId="775" xr:uid="{6C9DC197-3E91-4A23-B61F-7921061770C2}"/>
    <cellStyle name="Dziesiętny_laroux 6 6" xfId="780" xr:uid="{711F0374-5DC2-4F22-9B3C-17911BA08987}"/>
    <cellStyle name="Dziesietny_laroux 7" xfId="67" xr:uid="{24D0535C-75A1-49CF-99B0-E8758395DD3A}"/>
    <cellStyle name="Dziesiętny_laroux 7" xfId="60" xr:uid="{E48CE113-4860-40EA-B286-34317D3062C1}"/>
    <cellStyle name="Dziesietny_laroux 7 2" xfId="169" xr:uid="{246A01A3-F4E8-4401-9CA8-FA556C2E1181}"/>
    <cellStyle name="Dziesiętny_laroux 7 2" xfId="162" xr:uid="{7A93B77B-AB95-4CA2-B27B-A917BD572A73}"/>
    <cellStyle name="Dziesietny_laroux 7 2 2" xfId="482" xr:uid="{7387359C-BCC8-4FD4-97EE-C29EAD210213}"/>
    <cellStyle name="Dziesiętny_laroux 7 2 2" xfId="475" xr:uid="{0ECF136C-98FD-4C5A-BF74-C00E377524F1}"/>
    <cellStyle name="Dziesietny_laroux 7 2 3" xfId="679" xr:uid="{CE8BBDC6-2861-4E2B-BF22-8A98A0AC2BDF}"/>
    <cellStyle name="Dziesiętny_laroux 7 2 3" xfId="672" xr:uid="{04ACF81F-B7A8-465C-86B0-C5A96A235DAF}"/>
    <cellStyle name="Dziesietny_laroux 7 2 4" xfId="987" xr:uid="{B6E92847-C1A8-46FE-96F8-DC782B9F2328}"/>
    <cellStyle name="Dziesiętny_laroux 7 2 4" xfId="980" xr:uid="{540816BE-ADC1-45BA-BA0E-79432AD57133}"/>
    <cellStyle name="Dziesietny_laroux 7 3" xfId="380" xr:uid="{113AC991-093B-4E9C-AF89-D6FECB09A706}"/>
    <cellStyle name="Dziesiętny_laroux 7 3" xfId="373" xr:uid="{EF11084F-39BB-4DB1-A7E3-6E1D94CE8740}"/>
    <cellStyle name="Dziesietny_laroux 7 3 2" xfId="885" xr:uid="{75862C6C-8A64-4CFE-AB9E-01DDFF34E488}"/>
    <cellStyle name="Dziesiętny_laroux 7 3 2" xfId="878" xr:uid="{0230BAA5-1499-45C1-B698-9A5A328D2108}"/>
    <cellStyle name="Dziesietny_laroux 7 4" xfId="276" xr:uid="{C353BE66-94B1-461D-AF22-67E08DC94BC2}"/>
    <cellStyle name="Dziesiętny_laroux 7 4" xfId="269" xr:uid="{9E2EB02C-B7AB-4239-958D-2AF6AB480464}"/>
    <cellStyle name="Dziesietny_laroux 7 5" xfId="579" xr:uid="{C10D1DE0-2B43-44F9-91DE-F5A2B48BCE61}"/>
    <cellStyle name="Dziesiętny_laroux 7 5" xfId="572" xr:uid="{CCC65DD4-806E-4BD0-AEA3-54880A481D5D}"/>
    <cellStyle name="Dziesietny_laroux 7 6" xfId="781" xr:uid="{7B7C8D10-6E73-4B6F-863D-E2E16FCAC5AF}"/>
    <cellStyle name="Dziesiętny_laroux 7 6" xfId="774" xr:uid="{8D3EC8EF-5FD3-4128-BE66-403AEE4C2240}"/>
    <cellStyle name="Dziesietny_laroux 8" xfId="44" xr:uid="{CB6508A5-4E35-4F1F-98A1-264A7FC598D9}"/>
    <cellStyle name="Dziesiętny_laroux 8" xfId="45" xr:uid="{81925397-9FBF-4F5E-962E-94DDA09BEE83}"/>
    <cellStyle name="Dziesietny_laroux 8 2" xfId="146" xr:uid="{C4AC4BEE-E715-4C5E-B452-E047C5BD46EA}"/>
    <cellStyle name="Dziesiętny_laroux 8 2" xfId="147" xr:uid="{57468875-923D-42E8-B102-604B729BC5D1}"/>
    <cellStyle name="Dziesietny_laroux 8 2 2" xfId="459" xr:uid="{7D381FF5-112B-4833-A840-1192A4F2C2CD}"/>
    <cellStyle name="Dziesiętny_laroux 8 2 2" xfId="460" xr:uid="{F8F8B9D7-F675-4A29-89F3-F10F47EBBE24}"/>
    <cellStyle name="Dziesietny_laroux 8 2 3" xfId="656" xr:uid="{75DE9356-A874-4AE7-88F3-81746E772C45}"/>
    <cellStyle name="Dziesiętny_laroux 8 2 3" xfId="657" xr:uid="{3EEEFAF9-67AE-493B-B67B-0DAE6AC3D0E2}"/>
    <cellStyle name="Dziesietny_laroux 8 2 4" xfId="964" xr:uid="{6C7F062E-A058-4ADD-AA89-ADA7CDEA6B4B}"/>
    <cellStyle name="Dziesiętny_laroux 8 2 4" xfId="965" xr:uid="{39336C6E-F54F-4619-B8BF-AF8A58E37500}"/>
    <cellStyle name="Dziesietny_laroux 8 3" xfId="357" xr:uid="{8C1904AA-99ED-494D-97A4-3108D3686EFB}"/>
    <cellStyle name="Dziesiętny_laroux 8 3" xfId="358" xr:uid="{C2944B59-C45A-4177-B11C-06C822A625BF}"/>
    <cellStyle name="Dziesietny_laroux 8 3 2" xfId="862" xr:uid="{CE116DB4-F9AF-436B-A005-AD83ADB59F78}"/>
    <cellStyle name="Dziesiętny_laroux 8 3 2" xfId="863" xr:uid="{B4CDA214-C585-46DA-AB7A-BDD2F280C621}"/>
    <cellStyle name="Dziesietny_laroux 8 4" xfId="253" xr:uid="{575CB86F-F113-4BD1-9169-EB0443F8D6D4}"/>
    <cellStyle name="Dziesiętny_laroux 8 4" xfId="254" xr:uid="{0D255ECE-5285-4CE7-8B1E-B90B4EA0162D}"/>
    <cellStyle name="Dziesietny_laroux 8 5" xfId="556" xr:uid="{375B367E-61D6-4E06-8C78-E91572F34A85}"/>
    <cellStyle name="Dziesiętny_laroux 8 5" xfId="557" xr:uid="{A733FD30-9381-4AA7-8C1D-1C391696E683}"/>
    <cellStyle name="Dziesietny_laroux 8 6" xfId="758" xr:uid="{2F79C07F-4052-4A74-9AC8-29131E217DC4}"/>
    <cellStyle name="Dziesiętny_laroux 8 6" xfId="759" xr:uid="{EAAF6712-78F1-446D-8026-9E52418EC4EE}"/>
    <cellStyle name="Dziesietny_laroux 9" xfId="47" xr:uid="{C4D78C08-BEA9-4529-893B-B3248DFBCCDB}"/>
    <cellStyle name="Dziesiętny_laroux 9" xfId="70" xr:uid="{930854BB-D6F4-4A18-87CE-D8396A1C9CE4}"/>
    <cellStyle name="Dziesietny_laroux 9 2" xfId="149" xr:uid="{511B6F7E-83FB-41B6-9CDF-56DE700C49E2}"/>
    <cellStyle name="Dziesiętny_laroux 9 2" xfId="172" xr:uid="{00C0CEAC-E718-4762-B69C-78DD140BAEB9}"/>
    <cellStyle name="Dziesietny_laroux 9 2 2" xfId="462" xr:uid="{0263D13C-D977-481D-A0C7-AF703078E5B8}"/>
    <cellStyle name="Dziesiętny_laroux 9 2 2" xfId="485" xr:uid="{74ABDCB0-C05D-46B2-81A0-1F358C6F8DC7}"/>
    <cellStyle name="Dziesietny_laroux 9 2 3" xfId="659" xr:uid="{A1F790BE-6CB5-4187-B369-71AFF15FC58A}"/>
    <cellStyle name="Dziesiętny_laroux 9 2 3" xfId="682" xr:uid="{52C2AA13-137A-49D1-A6C8-F91F7ACB0AD5}"/>
    <cellStyle name="Dziesietny_laroux 9 2 4" xfId="967" xr:uid="{1BCB0A46-C369-4EC8-B7CA-7BA6C101C1B6}"/>
    <cellStyle name="Dziesiętny_laroux 9 2 4" xfId="990" xr:uid="{FDD4A086-CF69-49A8-9900-580CDFD3D5DF}"/>
    <cellStyle name="Dziesietny_laroux 9 3" xfId="360" xr:uid="{3F6106A4-B852-4265-A293-C61D61D0140C}"/>
    <cellStyle name="Dziesiętny_laroux 9 3" xfId="383" xr:uid="{D51278FA-2F99-4699-88B6-1A1D10C87F52}"/>
    <cellStyle name="Dziesietny_laroux 9 3 2" xfId="865" xr:uid="{3F831829-6A77-408E-B1AA-79E883B84EEB}"/>
    <cellStyle name="Dziesiętny_laroux 9 3 2" xfId="888" xr:uid="{BF7071B1-B9C3-40B3-8C92-85F102EA2D90}"/>
    <cellStyle name="Dziesietny_laroux 9 4" xfId="256" xr:uid="{4A2F115C-C1EC-4502-8111-5F84696871DB}"/>
    <cellStyle name="Dziesiętny_laroux 9 4" xfId="279" xr:uid="{FE76F1AA-5CEC-4738-9FB2-35AE311FBE7D}"/>
    <cellStyle name="Dziesietny_laroux 9 5" xfId="559" xr:uid="{A71B4EE2-0A10-4890-9A2A-AEB5B9A1E44F}"/>
    <cellStyle name="Dziesiętny_laroux 9 5" xfId="582" xr:uid="{BDA05657-0604-4AB2-89B1-972BA7EA911B}"/>
    <cellStyle name="Dziesietny_laroux 9 6" xfId="761" xr:uid="{CEBFF77D-6EBB-4A31-8D17-3E2B9744D4A9}"/>
    <cellStyle name="Dziesiętny_laroux 9 6" xfId="784" xr:uid="{0D26AF97-7839-49E9-90A3-8F534EBFC2DA}"/>
    <cellStyle name="Euro" xfId="19" xr:uid="{213B7C1B-BF1B-47EB-A06C-5DA3BDA41F13}"/>
    <cellStyle name="Excel Built-in Percent" xfId="6" xr:uid="{80ABF273-F4DC-4947-96E6-A9B10BD1EA2E}"/>
    <cellStyle name="Ezres [0]_INF99BANKT" xfId="20" xr:uid="{F0D3336B-1148-4C42-BC8B-41E62D22C132}"/>
    <cellStyle name="Ezres_INF99BANKT" xfId="21" xr:uid="{E930E899-7A68-4FBB-806D-FAFB4E0E0CFC}"/>
    <cellStyle name="Header1" xfId="22" xr:uid="{06E39FEF-32D3-4736-996E-39BE268866D6}"/>
    <cellStyle name="Header2" xfId="23" xr:uid="{39C30B06-A9B7-454E-BA0D-813CEB028BB7}"/>
    <cellStyle name="Normal" xfId="0" builtinId="0"/>
    <cellStyle name="Normal 2" xfId="3" xr:uid="{A30619C0-91A3-47E4-ADDD-0D968377D1C7}"/>
    <cellStyle name="Normal 2 2" xfId="7" xr:uid="{85B8A312-40C1-42FA-8F0C-250EA6813A8D}"/>
    <cellStyle name="Normal 2 2 2" xfId="1055" xr:uid="{FF358E6C-0BE9-4EB6-97F3-E0BC04E32305}"/>
    <cellStyle name="Normal 2 3" xfId="42" xr:uid="{B85A4A3B-C065-431B-AB89-84E21A039A0B}"/>
    <cellStyle name="Normal 3" xfId="8" xr:uid="{CE7DBE37-2D96-4D00-A7DC-F3BD90A173EE}"/>
    <cellStyle name="Normal 3 2" xfId="32" xr:uid="{12A84DB6-CA1F-46B4-96E8-D33FA9F855B1}"/>
    <cellStyle name="Normal 4" xfId="43" xr:uid="{ED3D8CFD-2626-4601-AAF7-6708A0D43C05}"/>
    <cellStyle name="Normal 5" xfId="234" xr:uid="{733B40CE-9D78-4879-8BA1-CEF9AF6BC38C}"/>
    <cellStyle name="Normal 5 2" xfId="547" xr:uid="{98D9C2EB-9715-44C6-B6CC-31F4107107D2}"/>
    <cellStyle name="Normal 6" xfId="1054" xr:uid="{A6069F1F-62D6-45A1-AF01-80E6FEE7F626}"/>
    <cellStyle name="Normal_2003 Operating Cost _ Estimated Cash Flow" xfId="1053" xr:uid="{DAECC59E-42EE-4E8F-AC4C-07E04A384D8C}"/>
    <cellStyle name="Normal_C14_monthly report draft" xfId="5" xr:uid="{D2E59C8B-1E99-45EA-A111-5636AB6FBAF6}"/>
    <cellStyle name="Normál_INF99BANKT" xfId="24" xr:uid="{516C023C-C8B9-4A14-91C5-4277A1F37805}"/>
    <cellStyle name="Normal_Sheet1" xfId="4" xr:uid="{16423EE5-CDA1-43FD-8DDA-64E4E9883AF0}"/>
    <cellStyle name="Normální 16" xfId="1052" xr:uid="{83E9BC8C-F59B-4F51-954D-9740182D655E}"/>
    <cellStyle name="Normalny_DBP Lodz 0700" xfId="25" xr:uid="{6C2DC79E-BAB3-4844-9D2B-23110A723CCC}"/>
    <cellStyle name="Pénznem [0]_INF99BANKT" xfId="26" xr:uid="{360B6D3F-A32E-4655-BB33-935FD9334B94}"/>
    <cellStyle name="Pénznem_INF99BANKT" xfId="27" xr:uid="{07E774B6-3A93-46DD-810B-DE8D9747F466}"/>
    <cellStyle name="Percent" xfId="2" builtinId="5"/>
    <cellStyle name="Percent 2" xfId="31" xr:uid="{1CEBE544-63CB-436F-85A4-0C29E04B3899}"/>
    <cellStyle name="Styl 1" xfId="28" xr:uid="{FF5EEFEE-F321-4DF5-A2A4-B685349A34C6}"/>
    <cellStyle name="Walutowy [0]_laroux" xfId="29" xr:uid="{15559D49-7E72-4BED-9CA7-69CF02DFD7C2}"/>
    <cellStyle name="Walutowy_laroux" xfId="30" xr:uid="{015B928F-3C72-403C-B088-DC406E908547}"/>
  </cellStyles>
  <dxfs count="0"/>
  <tableStyles count="0" defaultTableStyle="TableStyleMedium2" defaultPivotStyle="PivotStyleLight16"/>
  <colors>
    <mruColors>
      <color rgb="FFF3F9FF"/>
      <color rgb="FFE1F1FF"/>
      <color rgb="FFD5EBFF"/>
      <color rgb="FF0061BA"/>
      <color rgb="FFFFFFFF"/>
      <color rgb="FFFFF6DD"/>
      <color rgb="FFF9CCCD"/>
      <color rgb="FF71CCCA"/>
      <color rgb="FF00A3A1"/>
      <color rgb="FFBBE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cs-CZ">
                <a:solidFill>
                  <a:sysClr val="windowText" lastClr="000000"/>
                </a:solidFill>
                <a:latin typeface="Verdana" panose="020B0604030504040204" pitchFamily="34" charset="0"/>
                <a:ea typeface="Verdana" panose="020B0604030504040204" pitchFamily="34" charset="0"/>
              </a:rPr>
              <a:t>Area</a:t>
            </a:r>
            <a:r>
              <a:rPr lang="cs-CZ" baseline="0">
                <a:solidFill>
                  <a:sysClr val="windowText" lastClr="000000"/>
                </a:solidFill>
                <a:latin typeface="Verdana" panose="020B0604030504040204" pitchFamily="34" charset="0"/>
                <a:ea typeface="Verdana" panose="020B0604030504040204" pitchFamily="34" charset="0"/>
              </a:rPr>
              <a:t> breakdown</a:t>
            </a:r>
            <a:endParaRPr lang="en-GB">
              <a:solidFill>
                <a:sysClr val="windowText" lastClr="000000"/>
              </a:solidFill>
              <a:latin typeface="Verdana" panose="020B0604030504040204" pitchFamily="34" charset="0"/>
              <a:ea typeface="Verdana" panose="020B060403050404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GB"/>
        </a:p>
      </c:txPr>
    </c:title>
    <c:autoTitleDeleted val="0"/>
    <c:plotArea>
      <c:layout/>
      <c:pie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A0EE-4DF3-AE84-F1E42F20E2E7}"/>
              </c:ext>
            </c:extLst>
          </c:dPt>
          <c:dPt>
            <c:idx val="1"/>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3-A0EE-4DF3-AE84-F1E42F20E2E7}"/>
              </c:ext>
            </c:extLst>
          </c:dPt>
          <c:dPt>
            <c:idx val="2"/>
            <c:bubble3D val="0"/>
            <c:spPr>
              <a:solidFill>
                <a:schemeClr val="tx1"/>
              </a:solidFill>
              <a:ln w="19050">
                <a:solidFill>
                  <a:schemeClr val="lt1"/>
                </a:solidFill>
              </a:ln>
              <a:effectLst/>
            </c:spPr>
            <c:extLst>
              <c:ext xmlns:c16="http://schemas.microsoft.com/office/drawing/2014/chart" uri="{C3380CC4-5D6E-409C-BE32-E72D297353CC}">
                <c16:uniqueId val="{00000005-A0EE-4DF3-AE84-F1E42F20E2E7}"/>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2-402C-4C34-AD38-425EDBFCE9E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402C-4C34-AD38-425EDBFCE9E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3-402C-4C34-AD38-425EDBFCE9E2}"/>
              </c:ext>
            </c:extLst>
          </c:dPt>
          <c:dLbls>
            <c:dLbl>
              <c:idx val="3"/>
              <c:delete val="1"/>
              <c:extLst>
                <c:ext xmlns:c15="http://schemas.microsoft.com/office/drawing/2012/chart" uri="{CE6537A1-D6FC-4f65-9D91-7224C49458BB}"/>
                <c:ext xmlns:c16="http://schemas.microsoft.com/office/drawing/2014/chart" uri="{C3380CC4-5D6E-409C-BE32-E72D297353CC}">
                  <c16:uniqueId val="{00000002-402C-4C34-AD38-425EDBFCE9E2}"/>
                </c:ext>
              </c:extLst>
            </c:dLbl>
            <c:dLbl>
              <c:idx val="4"/>
              <c:layout>
                <c:manualLayout>
                  <c:x val="2.7820713000858414E-2"/>
                  <c:y val="9.17731843813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02C-4C34-AD38-425EDBFCE9E2}"/>
                </c:ext>
              </c:extLst>
            </c:dLbl>
            <c:dLbl>
              <c:idx val="5"/>
              <c:delete val="1"/>
              <c:extLst>
                <c:ext xmlns:c15="http://schemas.microsoft.com/office/drawing/2012/chart" uri="{CE6537A1-D6FC-4f65-9D91-7224C49458BB}"/>
                <c:ext xmlns:c16="http://schemas.microsoft.com/office/drawing/2014/chart" uri="{C3380CC4-5D6E-409C-BE32-E72D297353CC}">
                  <c16:uniqueId val="{00000003-402C-4C34-AD38-425EDBFCE9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'Area Overview'!$B$8:$B$13</c:f>
              <c:strCache>
                <c:ptCount val="6"/>
                <c:pt idx="0">
                  <c:v>Office</c:v>
                </c:pt>
                <c:pt idx="1">
                  <c:v>Terrace</c:v>
                </c:pt>
                <c:pt idx="2">
                  <c:v>Storage</c:v>
                </c:pt>
                <c:pt idx="3">
                  <c:v>Add on</c:v>
                </c:pt>
                <c:pt idx="4">
                  <c:v>Parking</c:v>
                </c:pt>
                <c:pt idx="5">
                  <c:v>Other</c:v>
                </c:pt>
              </c:strCache>
            </c:strRef>
          </c:cat>
          <c:val>
            <c:numRef>
              <c:f>'Area Overview'!$C$8:$C$13</c:f>
              <c:numCache>
                <c:formatCode>#\ ##0" sqm"</c:formatCode>
                <c:ptCount val="6"/>
                <c:pt idx="0">
                  <c:v>9849.2699999999986</c:v>
                </c:pt>
                <c:pt idx="1">
                  <c:v>511.5</c:v>
                </c:pt>
                <c:pt idx="2">
                  <c:v>528.67000000000007</c:v>
                </c:pt>
                <c:pt idx="3">
                  <c:v>155.07</c:v>
                </c:pt>
                <c:pt idx="4">
                  <c:v>0</c:v>
                </c:pt>
                <c:pt idx="5">
                  <c:v>0</c:v>
                </c:pt>
              </c:numCache>
            </c:numRef>
          </c:val>
          <c:extLst>
            <c:ext xmlns:c16="http://schemas.microsoft.com/office/drawing/2014/chart" uri="{C3380CC4-5D6E-409C-BE32-E72D297353CC}">
              <c16:uniqueId val="{00000000-402C-4C34-AD38-425EDBFCE9E2}"/>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cs-CZ">
                <a:solidFill>
                  <a:sysClr val="windowText" lastClr="000000"/>
                </a:solidFill>
                <a:latin typeface="Verdana" panose="020B0604030504040204" pitchFamily="34" charset="0"/>
                <a:ea typeface="Verdana" panose="020B0604030504040204" pitchFamily="34" charset="0"/>
              </a:rPr>
              <a:t>Income breakdown</a:t>
            </a:r>
            <a:endParaRPr lang="en-GB">
              <a:solidFill>
                <a:sysClr val="windowText" lastClr="000000"/>
              </a:solidFill>
              <a:latin typeface="Verdana" panose="020B0604030504040204" pitchFamily="34" charset="0"/>
              <a:ea typeface="Verdana" panose="020B060403050404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GB"/>
        </a:p>
      </c:txPr>
    </c:title>
    <c:autoTitleDeleted val="0"/>
    <c:plotArea>
      <c:layout/>
      <c:pie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ECAD-403C-8CB2-6C670B04385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AD-403C-8CB2-6C670B043855}"/>
              </c:ext>
            </c:extLst>
          </c:dPt>
          <c:dPt>
            <c:idx val="2"/>
            <c:bubble3D val="0"/>
            <c:spPr>
              <a:solidFill>
                <a:schemeClr val="tx1"/>
              </a:solidFill>
              <a:ln w="19050">
                <a:solidFill>
                  <a:schemeClr val="lt1"/>
                </a:solidFill>
              </a:ln>
              <a:effectLst/>
            </c:spPr>
            <c:extLst>
              <c:ext xmlns:c16="http://schemas.microsoft.com/office/drawing/2014/chart" uri="{C3380CC4-5D6E-409C-BE32-E72D297353CC}">
                <c16:uniqueId val="{00000005-ECAD-403C-8CB2-6C670B043855}"/>
              </c:ext>
            </c:extLst>
          </c:dPt>
          <c:dPt>
            <c:idx val="3"/>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7-ECAD-403C-8CB2-6C670B043855}"/>
              </c:ext>
            </c:extLst>
          </c:dPt>
          <c:dPt>
            <c:idx val="4"/>
            <c:bubble3D val="0"/>
            <c:spPr>
              <a:solidFill>
                <a:schemeClr val="accent1"/>
              </a:solidFill>
              <a:ln w="19050">
                <a:solidFill>
                  <a:schemeClr val="lt1"/>
                </a:solidFill>
              </a:ln>
              <a:effectLst/>
            </c:spPr>
            <c:extLst>
              <c:ext xmlns:c16="http://schemas.microsoft.com/office/drawing/2014/chart" uri="{C3380CC4-5D6E-409C-BE32-E72D297353CC}">
                <c16:uniqueId val="{00000009-ECAD-403C-8CB2-6C670B04385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CAD-403C-8CB2-6C670B043855}"/>
              </c:ext>
            </c:extLst>
          </c:dPt>
          <c:dLbls>
            <c:dLbl>
              <c:idx val="1"/>
              <c:delete val="1"/>
              <c:extLst>
                <c:ext xmlns:c15="http://schemas.microsoft.com/office/drawing/2012/chart" uri="{CE6537A1-D6FC-4f65-9D91-7224C49458BB}"/>
                <c:ext xmlns:c16="http://schemas.microsoft.com/office/drawing/2014/chart" uri="{C3380CC4-5D6E-409C-BE32-E72D297353CC}">
                  <c16:uniqueId val="{00000003-ECAD-403C-8CB2-6C670B043855}"/>
                </c:ext>
              </c:extLst>
            </c:dLbl>
            <c:dLbl>
              <c:idx val="2"/>
              <c:layout>
                <c:manualLayout>
                  <c:x val="-8.3358129277300852E-3"/>
                  <c:y val="7.34185475050881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CAD-403C-8CB2-6C670B043855}"/>
                </c:ext>
              </c:extLst>
            </c:dLbl>
            <c:dLbl>
              <c:idx val="3"/>
              <c:layout>
                <c:manualLayout>
                  <c:x val="2.5007438783190099E-2"/>
                  <c:y val="9.177318438136020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CAD-403C-8CB2-6C670B043855}"/>
                </c:ext>
              </c:extLst>
            </c:dLbl>
            <c:dLbl>
              <c:idx val="4"/>
              <c:layout>
                <c:manualLayout>
                  <c:x val="3.3343251710920181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CAD-403C-8CB2-6C670B043855}"/>
                </c:ext>
              </c:extLst>
            </c:dLbl>
            <c:dLbl>
              <c:idx val="5"/>
              <c:layout>
                <c:manualLayout>
                  <c:x val="1.9450230164703413E-2"/>
                  <c:y val="1.376597765720401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CAD-403C-8CB2-6C670B04385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'Area Overview'!$B$8:$B$13</c:f>
              <c:strCache>
                <c:ptCount val="6"/>
                <c:pt idx="0">
                  <c:v>Office</c:v>
                </c:pt>
                <c:pt idx="1">
                  <c:v>Terrace</c:v>
                </c:pt>
                <c:pt idx="2">
                  <c:v>Storage</c:v>
                </c:pt>
                <c:pt idx="3">
                  <c:v>Add on</c:v>
                </c:pt>
                <c:pt idx="4">
                  <c:v>Parking</c:v>
                </c:pt>
                <c:pt idx="5">
                  <c:v>Other</c:v>
                </c:pt>
              </c:strCache>
            </c:strRef>
          </c:cat>
          <c:val>
            <c:numRef>
              <c:f>'Area Overview'!$F$8:$F$13</c:f>
              <c:numCache>
                <c:formatCode>[$€-2]\ #\ ##0</c:formatCode>
                <c:ptCount val="6"/>
                <c:pt idx="0">
                  <c:v>2320004.2158575999</c:v>
                </c:pt>
                <c:pt idx="1">
                  <c:v>30.361440000000002</c:v>
                </c:pt>
                <c:pt idx="2">
                  <c:v>56238.772672799998</c:v>
                </c:pt>
                <c:pt idx="3">
                  <c:v>36526.874961599999</c:v>
                </c:pt>
                <c:pt idx="4">
                  <c:v>285397.07292000001</c:v>
                </c:pt>
                <c:pt idx="5">
                  <c:v>9465.0222222222219</c:v>
                </c:pt>
              </c:numCache>
            </c:numRef>
          </c:val>
          <c:extLst>
            <c:ext xmlns:c16="http://schemas.microsoft.com/office/drawing/2014/chart" uri="{C3380CC4-5D6E-409C-BE32-E72D297353CC}">
              <c16:uniqueId val="{00000000-402C-4C34-AD38-425EDBFCE9E2}"/>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2.jpeg"/><Relationship Id="rId3" Type="http://schemas.openxmlformats.org/officeDocument/2006/relationships/image" Target="../media/image7.jpeg"/><Relationship Id="rId7" Type="http://schemas.openxmlformats.org/officeDocument/2006/relationships/image" Target="../media/image11.jpeg"/><Relationship Id="rId2" Type="http://schemas.openxmlformats.org/officeDocument/2006/relationships/image" Target="../media/image6.jpeg"/><Relationship Id="rId1" Type="http://schemas.openxmlformats.org/officeDocument/2006/relationships/image" Target="../media/image5.jpeg"/><Relationship Id="rId6" Type="http://schemas.openxmlformats.org/officeDocument/2006/relationships/image" Target="../media/image10.jpeg"/><Relationship Id="rId5" Type="http://schemas.openxmlformats.org/officeDocument/2006/relationships/image" Target="../media/image9.jpe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268652</xdr:colOff>
      <xdr:row>2</xdr:row>
      <xdr:rowOff>178998</xdr:rowOff>
    </xdr:from>
    <xdr:to>
      <xdr:col>4</xdr:col>
      <xdr:colOff>30454</xdr:colOff>
      <xdr:row>31</xdr:row>
      <xdr:rowOff>47998</xdr:rowOff>
    </xdr:to>
    <xdr:pic>
      <xdr:nvPicPr>
        <xdr:cNvPr id="2" name="Picture 1">
          <a:extLst>
            <a:ext uri="{FF2B5EF4-FFF2-40B4-BE49-F238E27FC236}">
              <a16:creationId xmlns:a16="http://schemas.microsoft.com/office/drawing/2014/main" id="{DB1C7B63-DFB6-9D45-D732-8792381B00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652" y="537586"/>
          <a:ext cx="7564271" cy="5065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1121220</xdr:colOff>
      <xdr:row>2</xdr:row>
      <xdr:rowOff>115234</xdr:rowOff>
    </xdr:from>
    <xdr:to>
      <xdr:col>3</xdr:col>
      <xdr:colOff>2234080</xdr:colOff>
      <xdr:row>8</xdr:row>
      <xdr:rowOff>147730</xdr:rowOff>
    </xdr:to>
    <xdr:pic>
      <xdr:nvPicPr>
        <xdr:cNvPr id="5" name="Picture 4" descr="CBRE Logo - Commercial &amp; Industrial Roofing Specialists in Bradford &amp; West  Yorkshire | SCM Rooftech">
          <a:extLst>
            <a:ext uri="{FF2B5EF4-FFF2-40B4-BE49-F238E27FC236}">
              <a16:creationId xmlns:a16="http://schemas.microsoft.com/office/drawing/2014/main" id="{6DA609C8-B1B7-ED14-3B62-C902316A19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632" y="473822"/>
          <a:ext cx="1112860" cy="1108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1860176</xdr:colOff>
      <xdr:row>4</xdr:row>
      <xdr:rowOff>190500</xdr:rowOff>
    </xdr:from>
    <xdr:ext cx="3868047" cy="404021"/>
    <xdr:sp macro="" textlink="">
      <xdr:nvSpPr>
        <xdr:cNvPr id="6" name="TextBox 5">
          <a:extLst>
            <a:ext uri="{FF2B5EF4-FFF2-40B4-BE49-F238E27FC236}">
              <a16:creationId xmlns:a16="http://schemas.microsoft.com/office/drawing/2014/main" id="{554BD684-F301-AC94-BA9B-B95556054CC6}"/>
            </a:ext>
          </a:extLst>
        </xdr:cNvPr>
        <xdr:cNvSpPr txBox="1"/>
      </xdr:nvSpPr>
      <xdr:spPr>
        <a:xfrm>
          <a:off x="2151529" y="862853"/>
          <a:ext cx="3868047" cy="404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cs-CZ" sz="2000" b="1">
              <a:solidFill>
                <a:schemeClr val="bg1"/>
              </a:solidFill>
              <a:latin typeface="Verdana" panose="020B0604030504040204" pitchFamily="34" charset="0"/>
              <a:ea typeface="Verdana" panose="020B0604030504040204" pitchFamily="34" charset="0"/>
            </a:rPr>
            <a:t>FLORENC OFFICE CENTRE</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2472605</xdr:colOff>
      <xdr:row>0</xdr:row>
      <xdr:rowOff>7852</xdr:rowOff>
    </xdr:from>
    <xdr:to>
      <xdr:col>3</xdr:col>
      <xdr:colOff>0</xdr:colOff>
      <xdr:row>3</xdr:row>
      <xdr:rowOff>125878</xdr:rowOff>
    </xdr:to>
    <xdr:pic>
      <xdr:nvPicPr>
        <xdr:cNvPr id="2" name="Picture 1" descr="cbre-logo | mac-group">
          <a:extLst>
            <a:ext uri="{FF2B5EF4-FFF2-40B4-BE49-F238E27FC236}">
              <a16:creationId xmlns:a16="http://schemas.microsoft.com/office/drawing/2014/main" id="{FF747F35-F0C5-37A9-76AD-B5F74092040E}"/>
            </a:ext>
          </a:extLst>
        </xdr:cNvPr>
        <xdr:cNvPicPr>
          <a:picLocks noChangeAspect="1" noChangeArrowheads="1"/>
        </xdr:cNvPicPr>
      </xdr:nvPicPr>
      <xdr:blipFill>
        <a:blip xmlns:r="http://schemas.openxmlformats.org/officeDocument/2006/relationships" r:embed="rId1" cstate="print">
          <a:duotone>
            <a:prstClr val="black"/>
            <a:srgbClr val="002060">
              <a:tint val="45000"/>
              <a:satMod val="400000"/>
            </a:srgbClr>
          </a:duotone>
          <a:extLst>
            <a:ext uri="{28A0092B-C50C-407E-A947-70E740481C1C}">
              <a14:useLocalDpi xmlns:a14="http://schemas.microsoft.com/office/drawing/2010/main" val="0"/>
            </a:ext>
          </a:extLst>
        </a:blip>
        <a:srcRect/>
        <a:stretch>
          <a:fillRect/>
        </a:stretch>
      </xdr:blipFill>
      <xdr:spPr bwMode="auto">
        <a:xfrm>
          <a:off x="6159340" y="7852"/>
          <a:ext cx="922778" cy="652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19</xdr:col>
      <xdr:colOff>0</xdr:colOff>
      <xdr:row>35</xdr:row>
      <xdr:rowOff>82986</xdr:rowOff>
    </xdr:to>
    <xdr:pic>
      <xdr:nvPicPr>
        <xdr:cNvPr id="3" name="Picture 2">
          <a:extLst>
            <a:ext uri="{FF2B5EF4-FFF2-40B4-BE49-F238E27FC236}">
              <a16:creationId xmlns:a16="http://schemas.microsoft.com/office/drawing/2014/main" id="{32A2BF46-3456-B755-9114-AA622103525A}"/>
            </a:ext>
          </a:extLst>
        </xdr:cNvPr>
        <xdr:cNvPicPr>
          <a:picLocks noChangeAspect="1"/>
        </xdr:cNvPicPr>
      </xdr:nvPicPr>
      <xdr:blipFill>
        <a:blip xmlns:r="http://schemas.openxmlformats.org/officeDocument/2006/relationships" r:embed="rId1"/>
        <a:stretch>
          <a:fillRect/>
        </a:stretch>
      </xdr:blipFill>
      <xdr:spPr>
        <a:xfrm>
          <a:off x="6981265" y="1266265"/>
          <a:ext cx="8594911" cy="5930562"/>
        </a:xfrm>
        <a:prstGeom prst="rect">
          <a:avLst/>
        </a:prstGeom>
      </xdr:spPr>
    </xdr:pic>
    <xdr:clientData/>
  </xdr:twoCellAnchor>
  <xdr:twoCellAnchor>
    <xdr:from>
      <xdr:col>16</xdr:col>
      <xdr:colOff>265579</xdr:colOff>
      <xdr:row>9</xdr:row>
      <xdr:rowOff>63873</xdr:rowOff>
    </xdr:from>
    <xdr:to>
      <xdr:col>18</xdr:col>
      <xdr:colOff>481854</xdr:colOff>
      <xdr:row>10</xdr:row>
      <xdr:rowOff>145676</xdr:rowOff>
    </xdr:to>
    <xdr:sp macro="" textlink="">
      <xdr:nvSpPr>
        <xdr:cNvPr id="2" name="TextBox 1">
          <a:extLst>
            <a:ext uri="{FF2B5EF4-FFF2-40B4-BE49-F238E27FC236}">
              <a16:creationId xmlns:a16="http://schemas.microsoft.com/office/drawing/2014/main" id="{2CE401A8-CFBA-E901-D489-9E0F653A8151}"/>
            </a:ext>
          </a:extLst>
        </xdr:cNvPr>
        <xdr:cNvSpPr txBox="1"/>
      </xdr:nvSpPr>
      <xdr:spPr>
        <a:xfrm>
          <a:off x="14026403" y="1487020"/>
          <a:ext cx="1426510" cy="361950"/>
        </a:xfrm>
        <a:prstGeom prst="rect">
          <a:avLst/>
        </a:prstGeom>
        <a:solidFill>
          <a:schemeClr val="bg1">
            <a:lumMod val="95000"/>
            <a:alpha val="98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400" b="1">
              <a:solidFill>
                <a:schemeClr val="tx1"/>
              </a:solidFill>
            </a:rPr>
            <a:t>Hotel Hilton</a:t>
          </a:r>
          <a:endParaRPr lang="en-GB" sz="1400" b="1">
            <a:solidFill>
              <a:schemeClr val="tx1"/>
            </a:solidFill>
          </a:endParaRPr>
        </a:p>
      </xdr:txBody>
    </xdr:sp>
    <xdr:clientData/>
  </xdr:twoCellAnchor>
  <xdr:twoCellAnchor>
    <xdr:from>
      <xdr:col>7</xdr:col>
      <xdr:colOff>229720</xdr:colOff>
      <xdr:row>15</xdr:row>
      <xdr:rowOff>156882</xdr:rowOff>
    </xdr:from>
    <xdr:to>
      <xdr:col>17</xdr:col>
      <xdr:colOff>184897</xdr:colOff>
      <xdr:row>31</xdr:row>
      <xdr:rowOff>168088</xdr:rowOff>
    </xdr:to>
    <xdr:sp macro="" textlink="">
      <xdr:nvSpPr>
        <xdr:cNvPr id="4" name="Freeform: Shape 3">
          <a:extLst>
            <a:ext uri="{FF2B5EF4-FFF2-40B4-BE49-F238E27FC236}">
              <a16:creationId xmlns:a16="http://schemas.microsoft.com/office/drawing/2014/main" id="{50EEF08E-C367-E955-E134-B2871079ED66}"/>
            </a:ext>
          </a:extLst>
        </xdr:cNvPr>
        <xdr:cNvSpPr/>
      </xdr:nvSpPr>
      <xdr:spPr>
        <a:xfrm>
          <a:off x="9015132" y="3339353"/>
          <a:ext cx="6275294" cy="3188073"/>
        </a:xfrm>
        <a:custGeom>
          <a:avLst/>
          <a:gdLst>
            <a:gd name="csX0" fmla="*/ 1042147 w 6275294"/>
            <a:gd name="csY0" fmla="*/ 106456 h 3188073"/>
            <a:gd name="csX1" fmla="*/ 5474074 w 6275294"/>
            <a:gd name="csY1" fmla="*/ 0 h 3188073"/>
            <a:gd name="csX2" fmla="*/ 5451662 w 6275294"/>
            <a:gd name="csY2" fmla="*/ 504265 h 3188073"/>
            <a:gd name="csX3" fmla="*/ 5451662 w 6275294"/>
            <a:gd name="csY3" fmla="*/ 554691 h 3188073"/>
            <a:gd name="csX4" fmla="*/ 5317192 w 6275294"/>
            <a:gd name="csY4" fmla="*/ 1176618 h 3188073"/>
            <a:gd name="csX5" fmla="*/ 5446059 w 6275294"/>
            <a:gd name="csY5" fmla="*/ 1613647 h 3188073"/>
            <a:gd name="csX6" fmla="*/ 6258486 w 6275294"/>
            <a:gd name="csY6" fmla="*/ 1451162 h 3188073"/>
            <a:gd name="csX7" fmla="*/ 6275294 w 6275294"/>
            <a:gd name="csY7" fmla="*/ 1535206 h 3188073"/>
            <a:gd name="csX8" fmla="*/ 6264089 w 6275294"/>
            <a:gd name="csY8" fmla="*/ 1641662 h 3188073"/>
            <a:gd name="csX9" fmla="*/ 6230471 w 6275294"/>
            <a:gd name="csY9" fmla="*/ 1720103 h 3188073"/>
            <a:gd name="csX10" fmla="*/ 6163236 w 6275294"/>
            <a:gd name="csY10" fmla="*/ 1809750 h 3188073"/>
            <a:gd name="csX11" fmla="*/ 6067986 w 6275294"/>
            <a:gd name="csY11" fmla="*/ 1865779 h 3188073"/>
            <a:gd name="csX12" fmla="*/ 5754221 w 6275294"/>
            <a:gd name="csY12" fmla="*/ 1938618 h 3188073"/>
            <a:gd name="csX13" fmla="*/ 4868956 w 6275294"/>
            <a:gd name="csY13" fmla="*/ 2117912 h 3188073"/>
            <a:gd name="csX14" fmla="*/ 3647515 w 6275294"/>
            <a:gd name="csY14" fmla="*/ 2381250 h 3188073"/>
            <a:gd name="csX15" fmla="*/ 3272118 w 6275294"/>
            <a:gd name="csY15" fmla="*/ 2465294 h 3188073"/>
            <a:gd name="csX16" fmla="*/ 2812677 w 6275294"/>
            <a:gd name="csY16" fmla="*/ 2560544 h 3188073"/>
            <a:gd name="csX17" fmla="*/ 1983442 w 6275294"/>
            <a:gd name="csY17" fmla="*/ 2745441 h 3188073"/>
            <a:gd name="csX18" fmla="*/ 1473574 w 6275294"/>
            <a:gd name="csY18" fmla="*/ 2851897 h 3188073"/>
            <a:gd name="csX19" fmla="*/ 212912 w 6275294"/>
            <a:gd name="csY19" fmla="*/ 3126441 h 3188073"/>
            <a:gd name="csX20" fmla="*/ 184897 w 6275294"/>
            <a:gd name="csY20" fmla="*/ 3188073 h 3188073"/>
            <a:gd name="csX21" fmla="*/ 134471 w 6275294"/>
            <a:gd name="csY21" fmla="*/ 3188073 h 3188073"/>
            <a:gd name="csX22" fmla="*/ 324971 w 6275294"/>
            <a:gd name="csY22" fmla="*/ 2723029 h 3188073"/>
            <a:gd name="csX23" fmla="*/ 0 w 6275294"/>
            <a:gd name="csY23" fmla="*/ 2795868 h 3188073"/>
            <a:gd name="csX24" fmla="*/ 375397 w 6275294"/>
            <a:gd name="csY24" fmla="*/ 1888191 h 3188073"/>
            <a:gd name="csX25" fmla="*/ 666750 w 6275294"/>
            <a:gd name="csY25" fmla="*/ 1199029 h 3188073"/>
            <a:gd name="csX26" fmla="*/ 930089 w 6275294"/>
            <a:gd name="csY26" fmla="*/ 291353 h 3188073"/>
            <a:gd name="csX27" fmla="*/ 1053353 w 6275294"/>
            <a:gd name="csY27" fmla="*/ 291353 h 3188073"/>
            <a:gd name="csX28" fmla="*/ 1042147 w 6275294"/>
            <a:gd name="csY28" fmla="*/ 106456 h 3188073"/>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Lst>
          <a:rect l="l" t="t" r="r" b="b"/>
          <a:pathLst>
            <a:path w="6275294" h="3188073">
              <a:moveTo>
                <a:pt x="1042147" y="106456"/>
              </a:moveTo>
              <a:lnTo>
                <a:pt x="5474074" y="0"/>
              </a:lnTo>
              <a:lnTo>
                <a:pt x="5451662" y="504265"/>
              </a:lnTo>
              <a:lnTo>
                <a:pt x="5451662" y="554691"/>
              </a:lnTo>
              <a:lnTo>
                <a:pt x="5317192" y="1176618"/>
              </a:lnTo>
              <a:lnTo>
                <a:pt x="5446059" y="1613647"/>
              </a:lnTo>
              <a:lnTo>
                <a:pt x="6258486" y="1451162"/>
              </a:lnTo>
              <a:lnTo>
                <a:pt x="6275294" y="1535206"/>
              </a:lnTo>
              <a:lnTo>
                <a:pt x="6264089" y="1641662"/>
              </a:lnTo>
              <a:lnTo>
                <a:pt x="6230471" y="1720103"/>
              </a:lnTo>
              <a:lnTo>
                <a:pt x="6163236" y="1809750"/>
              </a:lnTo>
              <a:lnTo>
                <a:pt x="6067986" y="1865779"/>
              </a:lnTo>
              <a:lnTo>
                <a:pt x="5754221" y="1938618"/>
              </a:lnTo>
              <a:lnTo>
                <a:pt x="4868956" y="2117912"/>
              </a:lnTo>
              <a:lnTo>
                <a:pt x="3647515" y="2381250"/>
              </a:lnTo>
              <a:lnTo>
                <a:pt x="3272118" y="2465294"/>
              </a:lnTo>
              <a:lnTo>
                <a:pt x="2812677" y="2560544"/>
              </a:lnTo>
              <a:lnTo>
                <a:pt x="1983442" y="2745441"/>
              </a:lnTo>
              <a:lnTo>
                <a:pt x="1473574" y="2851897"/>
              </a:lnTo>
              <a:lnTo>
                <a:pt x="212912" y="3126441"/>
              </a:lnTo>
              <a:lnTo>
                <a:pt x="184897" y="3188073"/>
              </a:lnTo>
              <a:lnTo>
                <a:pt x="134471" y="3188073"/>
              </a:lnTo>
              <a:lnTo>
                <a:pt x="324971" y="2723029"/>
              </a:lnTo>
              <a:lnTo>
                <a:pt x="0" y="2795868"/>
              </a:lnTo>
              <a:lnTo>
                <a:pt x="375397" y="1888191"/>
              </a:lnTo>
              <a:lnTo>
                <a:pt x="666750" y="1199029"/>
              </a:lnTo>
              <a:lnTo>
                <a:pt x="930089" y="291353"/>
              </a:lnTo>
              <a:lnTo>
                <a:pt x="1053353" y="291353"/>
              </a:lnTo>
              <a:lnTo>
                <a:pt x="1042147" y="106456"/>
              </a:lnTo>
              <a:close/>
            </a:path>
          </a:pathLst>
        </a:custGeom>
        <a:noFill/>
        <a:ln w="38100">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235324</xdr:colOff>
      <xdr:row>14</xdr:row>
      <xdr:rowOff>89647</xdr:rowOff>
    </xdr:from>
    <xdr:ext cx="184731" cy="341697"/>
    <xdr:sp macro="" textlink="">
      <xdr:nvSpPr>
        <xdr:cNvPr id="16" name="TextBox 15">
          <a:extLst>
            <a:ext uri="{FF2B5EF4-FFF2-40B4-BE49-F238E27FC236}">
              <a16:creationId xmlns:a16="http://schemas.microsoft.com/office/drawing/2014/main" id="{5091BB24-A902-C6C0-14FB-1CCFB2F35CAD}"/>
            </a:ext>
          </a:extLst>
        </xdr:cNvPr>
        <xdr:cNvSpPr txBox="1"/>
      </xdr:nvSpPr>
      <xdr:spPr>
        <a:xfrm>
          <a:off x="425824" y="2286000"/>
          <a:ext cx="184731"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600" b="1">
            <a:solidFill>
              <a:schemeClr val="bg1"/>
            </a:solidFill>
            <a:latin typeface="Verdana" panose="020B0604030504040204" pitchFamily="34" charset="0"/>
            <a:ea typeface="Verdana" panose="020B0604030504040204" pitchFamily="34" charset="0"/>
          </a:endParaRPr>
        </a:p>
      </xdr:txBody>
    </xdr:sp>
    <xdr:clientData/>
  </xdr:oneCellAnchor>
  <xdr:twoCellAnchor>
    <xdr:from>
      <xdr:col>0</xdr:col>
      <xdr:colOff>0</xdr:colOff>
      <xdr:row>30</xdr:row>
      <xdr:rowOff>1</xdr:rowOff>
    </xdr:from>
    <xdr:to>
      <xdr:col>15</xdr:col>
      <xdr:colOff>55880</xdr:colOff>
      <xdr:row>55</xdr:row>
      <xdr:rowOff>12338</xdr:rowOff>
    </xdr:to>
    <xdr:grpSp>
      <xdr:nvGrpSpPr>
        <xdr:cNvPr id="5" name="Group 4">
          <a:extLst>
            <a:ext uri="{FF2B5EF4-FFF2-40B4-BE49-F238E27FC236}">
              <a16:creationId xmlns:a16="http://schemas.microsoft.com/office/drawing/2014/main" id="{CF3A6D39-95CB-7F73-3D56-99A52DE89186}"/>
            </a:ext>
          </a:extLst>
        </xdr:cNvPr>
        <xdr:cNvGrpSpPr/>
      </xdr:nvGrpSpPr>
      <xdr:grpSpPr>
        <a:xfrm>
          <a:off x="0" y="5238751"/>
          <a:ext cx="8914130" cy="4179525"/>
          <a:chOff x="3578680" y="1564822"/>
          <a:chExt cx="8818880" cy="4094480"/>
        </a:xfrm>
      </xdr:grpSpPr>
      <xdr:pic>
        <xdr:nvPicPr>
          <xdr:cNvPr id="3" name="Picture 2">
            <a:extLst>
              <a:ext uri="{FF2B5EF4-FFF2-40B4-BE49-F238E27FC236}">
                <a16:creationId xmlns:a16="http://schemas.microsoft.com/office/drawing/2014/main" id="{5E9805EA-B102-8F84-52EB-63C6338B0D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578680" y="1564822"/>
            <a:ext cx="8818880" cy="4094480"/>
          </a:xfrm>
          <a:prstGeom prst="rect">
            <a:avLst/>
          </a:prstGeom>
        </xdr:spPr>
      </xdr:pic>
      <xdr:sp macro="" textlink="">
        <xdr:nvSpPr>
          <xdr:cNvPr id="4" name="TextBox 3">
            <a:extLst>
              <a:ext uri="{FF2B5EF4-FFF2-40B4-BE49-F238E27FC236}">
                <a16:creationId xmlns:a16="http://schemas.microsoft.com/office/drawing/2014/main" id="{2CCB0A06-D257-8908-802F-C6BA9B7FD90E}"/>
              </a:ext>
            </a:extLst>
          </xdr:cNvPr>
          <xdr:cNvSpPr txBox="1"/>
        </xdr:nvSpPr>
        <xdr:spPr>
          <a:xfrm>
            <a:off x="4572000" y="1973036"/>
            <a:ext cx="83343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cs-CZ" sz="1400" b="1"/>
              <a:t>1st Floor</a:t>
            </a:r>
            <a:endParaRPr lang="en-GB" sz="1400" b="1"/>
          </a:p>
        </xdr:txBody>
      </xdr:sp>
    </xdr:grpSp>
    <xdr:clientData/>
  </xdr:twoCellAnchor>
  <xdr:twoCellAnchor>
    <xdr:from>
      <xdr:col>0</xdr:col>
      <xdr:colOff>0</xdr:colOff>
      <xdr:row>7</xdr:row>
      <xdr:rowOff>54430</xdr:rowOff>
    </xdr:from>
    <xdr:to>
      <xdr:col>14</xdr:col>
      <xdr:colOff>530678</xdr:colOff>
      <xdr:row>32</xdr:row>
      <xdr:rowOff>63592</xdr:rowOff>
    </xdr:to>
    <xdr:grpSp>
      <xdr:nvGrpSpPr>
        <xdr:cNvPr id="13" name="Group 12">
          <a:extLst>
            <a:ext uri="{FF2B5EF4-FFF2-40B4-BE49-F238E27FC236}">
              <a16:creationId xmlns:a16="http://schemas.microsoft.com/office/drawing/2014/main" id="{FCA7803E-208D-1D6F-07AD-10811DD65239}"/>
            </a:ext>
          </a:extLst>
        </xdr:cNvPr>
        <xdr:cNvGrpSpPr/>
      </xdr:nvGrpSpPr>
      <xdr:grpSpPr>
        <a:xfrm>
          <a:off x="0" y="1459368"/>
          <a:ext cx="8769803" cy="4176349"/>
          <a:chOff x="2054679" y="2340429"/>
          <a:chExt cx="8681357" cy="4094480"/>
        </a:xfrm>
      </xdr:grpSpPr>
      <xdr:pic>
        <xdr:nvPicPr>
          <xdr:cNvPr id="11" name="Picture 10">
            <a:extLst>
              <a:ext uri="{FF2B5EF4-FFF2-40B4-BE49-F238E27FC236}">
                <a16:creationId xmlns:a16="http://schemas.microsoft.com/office/drawing/2014/main" id="{DD651372-6A56-2595-7149-890730247A4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054679" y="2340429"/>
            <a:ext cx="8681357" cy="4094480"/>
          </a:xfrm>
          <a:prstGeom prst="rect">
            <a:avLst/>
          </a:prstGeom>
        </xdr:spPr>
      </xdr:pic>
      <xdr:sp macro="" textlink="">
        <xdr:nvSpPr>
          <xdr:cNvPr id="12" name="TextBox 11">
            <a:extLst>
              <a:ext uri="{FF2B5EF4-FFF2-40B4-BE49-F238E27FC236}">
                <a16:creationId xmlns:a16="http://schemas.microsoft.com/office/drawing/2014/main" id="{6F6E00F0-3246-4C2D-81E4-7F3586A4FE1B}"/>
              </a:ext>
            </a:extLst>
          </xdr:cNvPr>
          <xdr:cNvSpPr txBox="1"/>
        </xdr:nvSpPr>
        <xdr:spPr>
          <a:xfrm>
            <a:off x="2680608" y="2422071"/>
            <a:ext cx="1836964" cy="3673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cs-CZ" sz="1400" b="1"/>
              <a:t>Upper Ground Floor</a:t>
            </a:r>
            <a:endParaRPr lang="en-GB" sz="1400" b="1"/>
          </a:p>
        </xdr:txBody>
      </xdr:sp>
    </xdr:grpSp>
    <xdr:clientData/>
  </xdr:twoCellAnchor>
  <xdr:twoCellAnchor>
    <xdr:from>
      <xdr:col>1</xdr:col>
      <xdr:colOff>54429</xdr:colOff>
      <xdr:row>53</xdr:row>
      <xdr:rowOff>95250</xdr:rowOff>
    </xdr:from>
    <xdr:to>
      <xdr:col>15</xdr:col>
      <xdr:colOff>396434</xdr:colOff>
      <xdr:row>77</xdr:row>
      <xdr:rowOff>134801</xdr:rowOff>
    </xdr:to>
    <xdr:grpSp>
      <xdr:nvGrpSpPr>
        <xdr:cNvPr id="18" name="Group 17">
          <a:extLst>
            <a:ext uri="{FF2B5EF4-FFF2-40B4-BE49-F238E27FC236}">
              <a16:creationId xmlns:a16="http://schemas.microsoft.com/office/drawing/2014/main" id="{E89066B5-3740-9C2C-DA58-BA3FC732CDB6}"/>
            </a:ext>
          </a:extLst>
        </xdr:cNvPr>
        <xdr:cNvGrpSpPr/>
      </xdr:nvGrpSpPr>
      <xdr:grpSpPr>
        <a:xfrm>
          <a:off x="244929" y="9167813"/>
          <a:ext cx="9009755" cy="4040051"/>
          <a:chOff x="285750" y="8776607"/>
          <a:chExt cx="8914505" cy="3958408"/>
        </a:xfrm>
      </xdr:grpSpPr>
      <xdr:pic>
        <xdr:nvPicPr>
          <xdr:cNvPr id="15" name="Picture 14">
            <a:extLst>
              <a:ext uri="{FF2B5EF4-FFF2-40B4-BE49-F238E27FC236}">
                <a16:creationId xmlns:a16="http://schemas.microsoft.com/office/drawing/2014/main" id="{527889A4-08CA-258B-5677-06B9868C3E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85750" y="8776607"/>
            <a:ext cx="8914505" cy="3958408"/>
          </a:xfrm>
          <a:prstGeom prst="rect">
            <a:avLst/>
          </a:prstGeom>
        </xdr:spPr>
      </xdr:pic>
      <xdr:sp macro="" textlink="">
        <xdr:nvSpPr>
          <xdr:cNvPr id="17" name="TextBox 16">
            <a:extLst>
              <a:ext uri="{FF2B5EF4-FFF2-40B4-BE49-F238E27FC236}">
                <a16:creationId xmlns:a16="http://schemas.microsoft.com/office/drawing/2014/main" id="{5B115532-3AA1-4EB0-9BFE-10162AFE8642}"/>
              </a:ext>
            </a:extLst>
          </xdr:cNvPr>
          <xdr:cNvSpPr txBox="1"/>
        </xdr:nvSpPr>
        <xdr:spPr>
          <a:xfrm>
            <a:off x="966107" y="8817428"/>
            <a:ext cx="3456214" cy="299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cs-CZ" sz="1400" b="1"/>
              <a:t>2nd - 7th Floor</a:t>
            </a:r>
            <a:r>
              <a:rPr lang="cs-CZ" sz="1400" b="0"/>
              <a:t> (with minor changes)</a:t>
            </a:r>
            <a:endParaRPr lang="en-GB" sz="1400" b="0"/>
          </a:p>
        </xdr:txBody>
      </xdr:sp>
    </xdr:grpSp>
    <xdr:clientData/>
  </xdr:twoCellAnchor>
  <xdr:twoCellAnchor>
    <xdr:from>
      <xdr:col>0</xdr:col>
      <xdr:colOff>176895</xdr:colOff>
      <xdr:row>72</xdr:row>
      <xdr:rowOff>122463</xdr:rowOff>
    </xdr:from>
    <xdr:to>
      <xdr:col>15</xdr:col>
      <xdr:colOff>328400</xdr:colOff>
      <xdr:row>97</xdr:row>
      <xdr:rowOff>134802</xdr:rowOff>
    </xdr:to>
    <xdr:grpSp>
      <xdr:nvGrpSpPr>
        <xdr:cNvPr id="21" name="Group 20">
          <a:extLst>
            <a:ext uri="{FF2B5EF4-FFF2-40B4-BE49-F238E27FC236}">
              <a16:creationId xmlns:a16="http://schemas.microsoft.com/office/drawing/2014/main" id="{C27917A4-DF6C-BD0E-B9CB-CA5BDEE74BAB}"/>
            </a:ext>
          </a:extLst>
        </xdr:cNvPr>
        <xdr:cNvGrpSpPr/>
      </xdr:nvGrpSpPr>
      <xdr:grpSpPr>
        <a:xfrm>
          <a:off x="176895" y="12362088"/>
          <a:ext cx="9009755" cy="4179527"/>
          <a:chOff x="40823" y="11892642"/>
          <a:chExt cx="8914505" cy="4094482"/>
        </a:xfrm>
      </xdr:grpSpPr>
      <xdr:pic>
        <xdr:nvPicPr>
          <xdr:cNvPr id="19" name="Picture 18">
            <a:extLst>
              <a:ext uri="{FF2B5EF4-FFF2-40B4-BE49-F238E27FC236}">
                <a16:creationId xmlns:a16="http://schemas.microsoft.com/office/drawing/2014/main" id="{B05C007F-C7B7-D09B-6142-BFE4C38588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rot="16200000">
            <a:off x="2450835" y="9482630"/>
            <a:ext cx="4094482" cy="8914505"/>
          </a:xfrm>
          <a:prstGeom prst="rect">
            <a:avLst/>
          </a:prstGeom>
        </xdr:spPr>
      </xdr:pic>
      <xdr:sp macro="" textlink="">
        <xdr:nvSpPr>
          <xdr:cNvPr id="20" name="TextBox 19">
            <a:extLst>
              <a:ext uri="{FF2B5EF4-FFF2-40B4-BE49-F238E27FC236}">
                <a16:creationId xmlns:a16="http://schemas.microsoft.com/office/drawing/2014/main" id="{7E783F0B-0448-4D81-A234-2F4D74BFBE3B}"/>
              </a:ext>
            </a:extLst>
          </xdr:cNvPr>
          <xdr:cNvSpPr txBox="1"/>
        </xdr:nvSpPr>
        <xdr:spPr>
          <a:xfrm>
            <a:off x="612323" y="12273642"/>
            <a:ext cx="3456214" cy="299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cs-CZ" sz="1400" b="1"/>
              <a:t>8th Floor</a:t>
            </a:r>
            <a:endParaRPr lang="en-GB" sz="1400" b="0"/>
          </a:p>
        </xdr:txBody>
      </xdr:sp>
    </xdr:grpSp>
    <xdr:clientData/>
  </xdr:twoCellAnchor>
  <xdr:twoCellAnchor>
    <xdr:from>
      <xdr:col>15</xdr:col>
      <xdr:colOff>479532</xdr:colOff>
      <xdr:row>5</xdr:row>
      <xdr:rowOff>95250</xdr:rowOff>
    </xdr:from>
    <xdr:to>
      <xdr:col>29</xdr:col>
      <xdr:colOff>13607</xdr:colOff>
      <xdr:row>29</xdr:row>
      <xdr:rowOff>72986</xdr:rowOff>
    </xdr:to>
    <xdr:grpSp>
      <xdr:nvGrpSpPr>
        <xdr:cNvPr id="27" name="Group 26">
          <a:extLst>
            <a:ext uri="{FF2B5EF4-FFF2-40B4-BE49-F238E27FC236}">
              <a16:creationId xmlns:a16="http://schemas.microsoft.com/office/drawing/2014/main" id="{90F9D6DC-70D5-7D9C-7CFC-083CCD3FB218}"/>
            </a:ext>
          </a:extLst>
        </xdr:cNvPr>
        <xdr:cNvGrpSpPr/>
      </xdr:nvGrpSpPr>
      <xdr:grpSpPr>
        <a:xfrm>
          <a:off x="9337782" y="1166813"/>
          <a:ext cx="8201825" cy="3978236"/>
          <a:chOff x="9242532" y="911679"/>
          <a:chExt cx="8106575" cy="3896593"/>
        </a:xfrm>
      </xdr:grpSpPr>
      <xdr:pic>
        <xdr:nvPicPr>
          <xdr:cNvPr id="22" name="Picture 21">
            <a:extLst>
              <a:ext uri="{FF2B5EF4-FFF2-40B4-BE49-F238E27FC236}">
                <a16:creationId xmlns:a16="http://schemas.microsoft.com/office/drawing/2014/main" id="{0B896581-EBD9-D8E5-3049-ECCC8E374B9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9242532" y="911679"/>
            <a:ext cx="8106575" cy="3896593"/>
          </a:xfrm>
          <a:prstGeom prst="rect">
            <a:avLst/>
          </a:prstGeom>
        </xdr:spPr>
      </xdr:pic>
      <xdr:sp macro="" textlink="">
        <xdr:nvSpPr>
          <xdr:cNvPr id="26" name="TextBox 25">
            <a:extLst>
              <a:ext uri="{FF2B5EF4-FFF2-40B4-BE49-F238E27FC236}">
                <a16:creationId xmlns:a16="http://schemas.microsoft.com/office/drawing/2014/main" id="{373D8E80-1D17-41B2-AC25-15DCAD100AA1}"/>
              </a:ext>
            </a:extLst>
          </xdr:cNvPr>
          <xdr:cNvSpPr txBox="1"/>
        </xdr:nvSpPr>
        <xdr:spPr>
          <a:xfrm>
            <a:off x="9582710" y="1197429"/>
            <a:ext cx="1836964" cy="3673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cs-CZ" sz="1400" b="1"/>
              <a:t>Lower Ground Floor</a:t>
            </a:r>
            <a:endParaRPr lang="en-GB" sz="1400" b="1"/>
          </a:p>
        </xdr:txBody>
      </xdr:sp>
    </xdr:grpSp>
    <xdr:clientData/>
  </xdr:twoCellAnchor>
  <xdr:twoCellAnchor>
    <xdr:from>
      <xdr:col>15</xdr:col>
      <xdr:colOff>149679</xdr:colOff>
      <xdr:row>71</xdr:row>
      <xdr:rowOff>120415</xdr:rowOff>
    </xdr:from>
    <xdr:to>
      <xdr:col>28</xdr:col>
      <xdr:colOff>421824</xdr:colOff>
      <xdr:row>95</xdr:row>
      <xdr:rowOff>121202</xdr:rowOff>
    </xdr:to>
    <xdr:grpSp>
      <xdr:nvGrpSpPr>
        <xdr:cNvPr id="32" name="Group 31">
          <a:extLst>
            <a:ext uri="{FF2B5EF4-FFF2-40B4-BE49-F238E27FC236}">
              <a16:creationId xmlns:a16="http://schemas.microsoft.com/office/drawing/2014/main" id="{68152CB4-DF0A-9C46-9FAC-B367BAE9E2B8}"/>
            </a:ext>
          </a:extLst>
        </xdr:cNvPr>
        <xdr:cNvGrpSpPr/>
      </xdr:nvGrpSpPr>
      <xdr:grpSpPr>
        <a:xfrm>
          <a:off x="9007929" y="12193353"/>
          <a:ext cx="8320770" cy="4001287"/>
          <a:chOff x="8912679" y="11713701"/>
          <a:chExt cx="8232324" cy="3919644"/>
        </a:xfrm>
      </xdr:grpSpPr>
      <xdr:pic>
        <xdr:nvPicPr>
          <xdr:cNvPr id="25" name="Picture 24">
            <a:extLst>
              <a:ext uri="{FF2B5EF4-FFF2-40B4-BE49-F238E27FC236}">
                <a16:creationId xmlns:a16="http://schemas.microsoft.com/office/drawing/2014/main" id="{F9D11B47-7DAE-CC4F-A290-F861C0EF734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8912679" y="11713701"/>
            <a:ext cx="8232324" cy="3919644"/>
          </a:xfrm>
          <a:prstGeom prst="rect">
            <a:avLst/>
          </a:prstGeom>
        </xdr:spPr>
      </xdr:pic>
      <xdr:sp macro="" textlink="">
        <xdr:nvSpPr>
          <xdr:cNvPr id="31" name="TextBox 30">
            <a:extLst>
              <a:ext uri="{FF2B5EF4-FFF2-40B4-BE49-F238E27FC236}">
                <a16:creationId xmlns:a16="http://schemas.microsoft.com/office/drawing/2014/main" id="{06018ADD-28FF-45B2-B395-941D4FDB3648}"/>
              </a:ext>
            </a:extLst>
          </xdr:cNvPr>
          <xdr:cNvSpPr txBox="1"/>
        </xdr:nvSpPr>
        <xdr:spPr>
          <a:xfrm>
            <a:off x="9797143" y="12285201"/>
            <a:ext cx="1836964" cy="3673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cs-CZ" sz="1400" b="1"/>
              <a:t>-3rd Floor</a:t>
            </a:r>
            <a:endParaRPr lang="en-GB" sz="1400" b="1"/>
          </a:p>
        </xdr:txBody>
      </xdr:sp>
    </xdr:grpSp>
    <xdr:clientData/>
  </xdr:twoCellAnchor>
  <xdr:twoCellAnchor>
    <xdr:from>
      <xdr:col>15</xdr:col>
      <xdr:colOff>176893</xdr:colOff>
      <xdr:row>49</xdr:row>
      <xdr:rowOff>161236</xdr:rowOff>
    </xdr:from>
    <xdr:to>
      <xdr:col>28</xdr:col>
      <xdr:colOff>449035</xdr:colOff>
      <xdr:row>73</xdr:row>
      <xdr:rowOff>162018</xdr:rowOff>
    </xdr:to>
    <xdr:grpSp>
      <xdr:nvGrpSpPr>
        <xdr:cNvPr id="34" name="Group 33">
          <a:extLst>
            <a:ext uri="{FF2B5EF4-FFF2-40B4-BE49-F238E27FC236}">
              <a16:creationId xmlns:a16="http://schemas.microsoft.com/office/drawing/2014/main" id="{9A21B212-A6EC-0B80-0201-BCDD73264BD1}"/>
            </a:ext>
          </a:extLst>
        </xdr:cNvPr>
        <xdr:cNvGrpSpPr/>
      </xdr:nvGrpSpPr>
      <xdr:grpSpPr>
        <a:xfrm>
          <a:off x="9035143" y="8567049"/>
          <a:ext cx="8320767" cy="4001282"/>
          <a:chOff x="8939893" y="8162236"/>
          <a:chExt cx="8232321" cy="3919639"/>
        </a:xfrm>
      </xdr:grpSpPr>
      <xdr:pic>
        <xdr:nvPicPr>
          <xdr:cNvPr id="24" name="Picture 23">
            <a:extLst>
              <a:ext uri="{FF2B5EF4-FFF2-40B4-BE49-F238E27FC236}">
                <a16:creationId xmlns:a16="http://schemas.microsoft.com/office/drawing/2014/main" id="{2CBC8C9A-3BD9-F1EB-CD7E-C91111B4DA8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8939893" y="8162236"/>
            <a:ext cx="8232321" cy="3919639"/>
          </a:xfrm>
          <a:prstGeom prst="rect">
            <a:avLst/>
          </a:prstGeom>
        </xdr:spPr>
      </xdr:pic>
      <xdr:sp macro="" textlink="">
        <xdr:nvSpPr>
          <xdr:cNvPr id="33" name="TextBox 32">
            <a:extLst>
              <a:ext uri="{FF2B5EF4-FFF2-40B4-BE49-F238E27FC236}">
                <a16:creationId xmlns:a16="http://schemas.microsoft.com/office/drawing/2014/main" id="{856F854B-B465-4AA9-83F2-88A0F0BA008D}"/>
              </a:ext>
            </a:extLst>
          </xdr:cNvPr>
          <xdr:cNvSpPr txBox="1"/>
        </xdr:nvSpPr>
        <xdr:spPr>
          <a:xfrm>
            <a:off x="9906000" y="8652093"/>
            <a:ext cx="1836964" cy="3673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cs-CZ" sz="1400" b="1"/>
              <a:t>-2nd Floor</a:t>
            </a:r>
            <a:endParaRPr lang="en-GB" sz="1400" b="1"/>
          </a:p>
        </xdr:txBody>
      </xdr:sp>
    </xdr:grpSp>
    <xdr:clientData/>
  </xdr:twoCellAnchor>
  <xdr:twoCellAnchor>
    <xdr:from>
      <xdr:col>15</xdr:col>
      <xdr:colOff>176893</xdr:colOff>
      <xdr:row>27</xdr:row>
      <xdr:rowOff>161236</xdr:rowOff>
    </xdr:from>
    <xdr:to>
      <xdr:col>28</xdr:col>
      <xdr:colOff>449035</xdr:colOff>
      <xdr:row>51</xdr:row>
      <xdr:rowOff>162018</xdr:rowOff>
    </xdr:to>
    <xdr:grpSp>
      <xdr:nvGrpSpPr>
        <xdr:cNvPr id="36" name="Group 35">
          <a:extLst>
            <a:ext uri="{FF2B5EF4-FFF2-40B4-BE49-F238E27FC236}">
              <a16:creationId xmlns:a16="http://schemas.microsoft.com/office/drawing/2014/main" id="{2CEA9B2C-4707-C947-1B1F-14AE350F5D77}"/>
            </a:ext>
          </a:extLst>
        </xdr:cNvPr>
        <xdr:cNvGrpSpPr/>
      </xdr:nvGrpSpPr>
      <xdr:grpSpPr>
        <a:xfrm>
          <a:off x="9035143" y="4899924"/>
          <a:ext cx="8320767" cy="4001282"/>
          <a:chOff x="8939893" y="4569950"/>
          <a:chExt cx="8232321" cy="3919639"/>
        </a:xfrm>
      </xdr:grpSpPr>
      <xdr:pic>
        <xdr:nvPicPr>
          <xdr:cNvPr id="23" name="Picture 22">
            <a:extLst>
              <a:ext uri="{FF2B5EF4-FFF2-40B4-BE49-F238E27FC236}">
                <a16:creationId xmlns:a16="http://schemas.microsoft.com/office/drawing/2014/main" id="{09E9528C-97A4-6759-1592-A029614B342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8939893" y="4569950"/>
            <a:ext cx="8232321" cy="3919639"/>
          </a:xfrm>
          <a:prstGeom prst="rect">
            <a:avLst/>
          </a:prstGeom>
        </xdr:spPr>
      </xdr:pic>
      <xdr:sp macro="" textlink="">
        <xdr:nvSpPr>
          <xdr:cNvPr id="35" name="TextBox 34">
            <a:extLst>
              <a:ext uri="{FF2B5EF4-FFF2-40B4-BE49-F238E27FC236}">
                <a16:creationId xmlns:a16="http://schemas.microsoft.com/office/drawing/2014/main" id="{E555CC99-C7AB-4950-BBBD-648D955548CB}"/>
              </a:ext>
            </a:extLst>
          </xdr:cNvPr>
          <xdr:cNvSpPr txBox="1"/>
        </xdr:nvSpPr>
        <xdr:spPr>
          <a:xfrm>
            <a:off x="9933215" y="4978164"/>
            <a:ext cx="1836964" cy="3673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cs-CZ" sz="1400" b="1"/>
              <a:t>-1st Floor</a:t>
            </a:r>
            <a:endParaRPr lang="en-GB" sz="1400" b="1"/>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246531</xdr:colOff>
      <xdr:row>6</xdr:row>
      <xdr:rowOff>33617</xdr:rowOff>
    </xdr:from>
    <xdr:to>
      <xdr:col>24</xdr:col>
      <xdr:colOff>342733</xdr:colOff>
      <xdr:row>55</xdr:row>
      <xdr:rowOff>133071</xdr:rowOff>
    </xdr:to>
    <xdr:pic>
      <xdr:nvPicPr>
        <xdr:cNvPr id="2" name="Picture 1">
          <a:extLst>
            <a:ext uri="{FF2B5EF4-FFF2-40B4-BE49-F238E27FC236}">
              <a16:creationId xmlns:a16="http://schemas.microsoft.com/office/drawing/2014/main" id="{53BB2C41-3F02-9917-96FF-58EECCCE40D2}"/>
            </a:ext>
          </a:extLst>
        </xdr:cNvPr>
        <xdr:cNvPicPr>
          <a:picLocks noChangeAspect="1"/>
        </xdr:cNvPicPr>
      </xdr:nvPicPr>
      <xdr:blipFill>
        <a:blip xmlns:r="http://schemas.openxmlformats.org/officeDocument/2006/relationships" r:embed="rId1"/>
        <a:stretch>
          <a:fillRect/>
        </a:stretch>
      </xdr:blipFill>
      <xdr:spPr>
        <a:xfrm>
          <a:off x="246531" y="974911"/>
          <a:ext cx="10831437" cy="100502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14</xdr:row>
      <xdr:rowOff>119062</xdr:rowOff>
    </xdr:from>
    <xdr:to>
      <xdr:col>3</xdr:col>
      <xdr:colOff>647700</xdr:colOff>
      <xdr:row>31</xdr:row>
      <xdr:rowOff>23812</xdr:rowOff>
    </xdr:to>
    <xdr:graphicFrame macro="">
      <xdr:nvGraphicFramePr>
        <xdr:cNvPr id="3" name="Chart 2">
          <a:extLst>
            <a:ext uri="{FF2B5EF4-FFF2-40B4-BE49-F238E27FC236}">
              <a16:creationId xmlns:a16="http://schemas.microsoft.com/office/drawing/2014/main" id="{5D6B6ED8-8E7E-4D7B-C7D9-51F8FC18F7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781050</xdr:colOff>
      <xdr:row>14</xdr:row>
      <xdr:rowOff>109537</xdr:rowOff>
    </xdr:from>
    <xdr:to>
      <xdr:col>7</xdr:col>
      <xdr:colOff>247650</xdr:colOff>
      <xdr:row>31</xdr:row>
      <xdr:rowOff>14287</xdr:rowOff>
    </xdr:to>
    <xdr:graphicFrame macro="">
      <xdr:nvGraphicFramePr>
        <xdr:cNvPr id="4" name="Chart 3">
          <a:extLst>
            <a:ext uri="{FF2B5EF4-FFF2-40B4-BE49-F238E27FC236}">
              <a16:creationId xmlns:a16="http://schemas.microsoft.com/office/drawing/2014/main" id="{D87A88F1-57CD-C45F-9F29-AE3F2583FB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EFA9-8E76-4C2F-875E-8749EC80D6C2}">
  <sheetPr codeName="Sheet1"/>
  <dimension ref="B4:J67"/>
  <sheetViews>
    <sheetView showGridLines="0" view="pageBreakPreview" topLeftCell="A25" zoomScale="85" zoomScaleNormal="70" zoomScaleSheetLayoutView="85" workbookViewId="0"/>
  </sheetViews>
  <sheetFormatPr defaultRowHeight="15"/>
  <cols>
    <col min="1" max="1" width="4.140625" customWidth="1"/>
    <col min="2" max="2" width="30.42578125" customWidth="1"/>
    <col min="3" max="3" width="42" customWidth="1"/>
    <col min="4" max="4" width="35" customWidth="1"/>
  </cols>
  <sheetData>
    <row r="4" spans="2:4" ht="10.5" customHeight="1">
      <c r="B4" s="322" t="s">
        <v>364</v>
      </c>
      <c r="C4" s="322"/>
      <c r="D4" s="322"/>
    </row>
    <row r="5" spans="2:4" ht="17.45" customHeight="1">
      <c r="B5" s="322"/>
      <c r="C5" s="322"/>
      <c r="D5" s="322"/>
    </row>
    <row r="32" spans="2:2">
      <c r="B32" s="59"/>
    </row>
    <row r="33" spans="2:10">
      <c r="B33" s="139" t="s">
        <v>53</v>
      </c>
      <c r="C33" s="139" t="s">
        <v>54</v>
      </c>
      <c r="D33" s="139"/>
    </row>
    <row r="34" spans="2:10">
      <c r="B34" s="140" t="s">
        <v>55</v>
      </c>
      <c r="C34" s="325" t="s">
        <v>56</v>
      </c>
      <c r="D34" s="325"/>
    </row>
    <row r="35" spans="2:10">
      <c r="B35" s="140" t="s">
        <v>0</v>
      </c>
      <c r="C35" s="326" t="s">
        <v>57</v>
      </c>
      <c r="D35" s="326"/>
    </row>
    <row r="36" spans="2:10">
      <c r="B36" s="140" t="s">
        <v>354</v>
      </c>
      <c r="C36" s="141" t="s">
        <v>355</v>
      </c>
      <c r="D36" s="141"/>
    </row>
    <row r="37" spans="2:10">
      <c r="B37" s="140" t="s">
        <v>58</v>
      </c>
      <c r="C37" s="326" t="s">
        <v>59</v>
      </c>
      <c r="D37" s="326"/>
    </row>
    <row r="38" spans="2:10">
      <c r="B38" s="140" t="s">
        <v>60</v>
      </c>
      <c r="C38" s="326" t="s">
        <v>61</v>
      </c>
      <c r="D38" s="326"/>
    </row>
    <row r="39" spans="2:10">
      <c r="B39" s="140" t="s">
        <v>62</v>
      </c>
      <c r="C39" s="326" t="s">
        <v>356</v>
      </c>
      <c r="D39" s="326"/>
    </row>
    <row r="40" spans="2:10">
      <c r="B40" s="140" t="s">
        <v>258</v>
      </c>
      <c r="C40" s="141" t="s">
        <v>357</v>
      </c>
      <c r="D40" s="141"/>
    </row>
    <row r="41" spans="2:10">
      <c r="B41" s="140" t="s">
        <v>63</v>
      </c>
      <c r="C41" s="326" t="s">
        <v>64</v>
      </c>
      <c r="D41" s="326"/>
      <c r="J41" s="77"/>
    </row>
    <row r="42" spans="2:10">
      <c r="B42" s="140" t="s">
        <v>65</v>
      </c>
      <c r="C42" s="326" t="s">
        <v>66</v>
      </c>
      <c r="D42" s="326"/>
      <c r="J42" s="77"/>
    </row>
    <row r="43" spans="2:10">
      <c r="B43" s="140" t="s">
        <v>67</v>
      </c>
      <c r="C43" s="326" t="s">
        <v>359</v>
      </c>
      <c r="D43" s="326"/>
    </row>
    <row r="44" spans="2:10">
      <c r="B44" s="140" t="s">
        <v>358</v>
      </c>
      <c r="C44" s="141" t="s">
        <v>360</v>
      </c>
      <c r="D44" s="141"/>
    </row>
    <row r="45" spans="2:10">
      <c r="B45" s="140" t="s">
        <v>68</v>
      </c>
      <c r="C45" s="326" t="s">
        <v>69</v>
      </c>
      <c r="D45" s="326"/>
    </row>
    <row r="46" spans="2:10" ht="15.75" thickBot="1">
      <c r="B46" s="142" t="s">
        <v>70</v>
      </c>
      <c r="C46" s="324" t="s">
        <v>361</v>
      </c>
      <c r="D46" s="324"/>
    </row>
    <row r="47" spans="2:10" ht="20.45" customHeight="1"/>
    <row r="48" spans="2:10" ht="13.5" customHeight="1">
      <c r="B48" s="71" t="s">
        <v>71</v>
      </c>
    </row>
    <row r="49" spans="2:4" ht="64.5" customHeight="1">
      <c r="B49" s="105" t="s">
        <v>309</v>
      </c>
      <c r="C49" s="105" t="s">
        <v>72</v>
      </c>
      <c r="D49" s="105" t="s">
        <v>308</v>
      </c>
    </row>
    <row r="50" spans="2:4" ht="20.45" customHeight="1"/>
    <row r="51" spans="2:4" ht="13.5" customHeight="1">
      <c r="B51" s="139" t="s">
        <v>73</v>
      </c>
      <c r="C51" s="139"/>
      <c r="D51" s="139"/>
    </row>
    <row r="52" spans="2:4" ht="114" customHeight="1">
      <c r="B52" s="323" t="s">
        <v>74</v>
      </c>
      <c r="C52" s="323"/>
      <c r="D52" s="323"/>
    </row>
    <row r="53" spans="2:4" ht="20.45" customHeight="1"/>
    <row r="54" spans="2:4" ht="20.45" customHeight="1"/>
    <row r="55" spans="2:4" ht="20.45" customHeight="1"/>
    <row r="56" spans="2:4" ht="20.45" customHeight="1"/>
    <row r="57" spans="2:4" ht="20.45" customHeight="1"/>
    <row r="58" spans="2:4" ht="20.45" customHeight="1"/>
    <row r="59" spans="2:4" ht="20.45" customHeight="1"/>
    <row r="60" spans="2:4" ht="20.45" customHeight="1"/>
    <row r="61" spans="2:4" ht="20.45" customHeight="1"/>
    <row r="62" spans="2:4" ht="20.45" customHeight="1"/>
    <row r="63" spans="2:4" ht="20.45" customHeight="1"/>
    <row r="64" spans="2:4" ht="18" customHeight="1"/>
    <row r="65" ht="18.600000000000001" customHeight="1"/>
    <row r="66" ht="18.95" customHeight="1"/>
    <row r="67" ht="21.95" customHeight="1"/>
  </sheetData>
  <mergeCells count="12">
    <mergeCell ref="B4:D5"/>
    <mergeCell ref="B52:D52"/>
    <mergeCell ref="C46:D46"/>
    <mergeCell ref="C34:D34"/>
    <mergeCell ref="C35:D35"/>
    <mergeCell ref="C37:D37"/>
    <mergeCell ref="C38:D38"/>
    <mergeCell ref="C39:D39"/>
    <mergeCell ref="C41:D41"/>
    <mergeCell ref="C42:D42"/>
    <mergeCell ref="C43:D43"/>
    <mergeCell ref="C45:D45"/>
  </mergeCells>
  <pageMargins left="0.7" right="0.7" top="0.75" bottom="0.75" header="0.3" footer="0.3"/>
  <pageSetup paperSize="9" scale="68" orientation="portrait" r:id="rId1"/>
  <headerFooter>
    <oddHeader>&amp;C&amp;"Aptos"&amp;10&amp;K000000 Internal&amp;1#_x000D_</oddHeader>
  </headerFooter>
  <colBreaks count="1" manualBreakCount="1">
    <brk id="5" max="1048575" man="1"/>
  </colBreaks>
  <customProperties>
    <customPr name="QAA_DRILLPATH_NODE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16CB-CF5B-45E3-98DB-F81C85B3E322}">
  <sheetPr codeName="Sheet8"/>
  <dimension ref="B4:AC53"/>
  <sheetViews>
    <sheetView showGridLines="0" view="pageBreakPreview" topLeftCell="A20" zoomScale="40" zoomScaleNormal="70" zoomScaleSheetLayoutView="40" workbookViewId="0"/>
  </sheetViews>
  <sheetFormatPr defaultColWidth="9.140625" defaultRowHeight="12.75"/>
  <cols>
    <col min="1" max="1" width="2.85546875" style="10" customWidth="1"/>
    <col min="2" max="16384" width="9.140625" style="10"/>
  </cols>
  <sheetData>
    <row r="4" spans="2:29" ht="24.75">
      <c r="B4" s="144" t="s">
        <v>373</v>
      </c>
    </row>
    <row r="5" spans="2:29" s="60" customFormat="1" ht="20.45" customHeight="1">
      <c r="B5" s="150" t="s">
        <v>364</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row>
    <row r="7" spans="2:29">
      <c r="B7" s="68"/>
      <c r="K7" s="68"/>
      <c r="U7" s="68"/>
    </row>
    <row r="34" spans="2:27">
      <c r="B34" s="71"/>
      <c r="K34" s="68"/>
      <c r="O34" s="71"/>
      <c r="X34" s="68"/>
      <c r="AA34" s="68"/>
    </row>
    <row r="41" spans="2:27">
      <c r="B41" s="68"/>
      <c r="J41" s="68"/>
    </row>
    <row r="53" spans="2:11">
      <c r="B53" s="68"/>
      <c r="K53" s="68"/>
    </row>
  </sheetData>
  <pageMargins left="0.7" right="0.7" top="0.75" bottom="0.75" header="0.3" footer="0.3"/>
  <pageSetup paperSize="9" scale="31" orientation="portrait" r:id="rId1"/>
  <headerFooter>
    <oddHeader>&amp;C&amp;"Aptos"&amp;10&amp;K000000 Internal&amp;1#_x000D_</oddHeader>
  </headerFooter>
  <customProperties>
    <customPr name="QAA_DRILLPATH_NODE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0999-622D-4D26-AB96-D1426D65CDEE}">
  <sheetPr codeName="Sheet9">
    <pageSetUpPr fitToPage="1"/>
  </sheetPr>
  <dimension ref="B4:AO74"/>
  <sheetViews>
    <sheetView showGridLines="0" view="pageBreakPreview" topLeftCell="A23" zoomScale="70" zoomScaleNormal="70" zoomScaleSheetLayoutView="70" workbookViewId="0"/>
  </sheetViews>
  <sheetFormatPr defaultColWidth="9.140625" defaultRowHeight="12.75"/>
  <cols>
    <col min="1" max="1" width="4.42578125" style="10" customWidth="1"/>
    <col min="2" max="2" width="4.140625" style="10" customWidth="1"/>
    <col min="3" max="4" width="4.85546875" style="10" customWidth="1"/>
    <col min="5" max="5" width="2.7109375" style="10" customWidth="1"/>
    <col min="6" max="21" width="6.85546875" style="10" customWidth="1"/>
    <col min="22" max="25" width="9.85546875" style="10" customWidth="1"/>
    <col min="26" max="29" width="9.140625" style="10"/>
    <col min="30" max="30" width="14.28515625" style="10" customWidth="1"/>
    <col min="31" max="31" width="13.85546875" style="10" bestFit="1" customWidth="1"/>
    <col min="32" max="32" width="20.85546875" style="10" bestFit="1" customWidth="1"/>
    <col min="33" max="33" width="9.140625" style="10"/>
    <col min="34" max="34" width="15" style="10" customWidth="1"/>
    <col min="35" max="35" width="9.140625" style="10"/>
    <col min="36" max="36" width="13.28515625" style="10" bestFit="1" customWidth="1"/>
    <col min="37" max="37" width="31.5703125" style="10" bestFit="1" customWidth="1"/>
    <col min="38" max="38" width="20.85546875" style="10" bestFit="1" customWidth="1"/>
    <col min="39" max="40" width="9.140625" style="10"/>
    <col min="41" max="41" width="13" style="10" bestFit="1" customWidth="1"/>
    <col min="42" max="16384" width="9.140625" style="10"/>
  </cols>
  <sheetData>
    <row r="4" spans="2:41" ht="24.75">
      <c r="B4" s="144" t="s">
        <v>374</v>
      </c>
    </row>
    <row r="5" spans="2:41" ht="21.95" customHeight="1">
      <c r="B5" s="150" t="s">
        <v>364</v>
      </c>
      <c r="C5" s="150"/>
      <c r="D5" s="150"/>
      <c r="E5" s="150"/>
      <c r="F5" s="150"/>
      <c r="G5" s="150"/>
      <c r="H5" s="150"/>
      <c r="I5" s="150"/>
      <c r="J5" s="150"/>
      <c r="K5" s="150"/>
      <c r="L5" s="150"/>
      <c r="M5" s="150"/>
      <c r="N5" s="150"/>
      <c r="O5" s="150"/>
      <c r="P5" s="150"/>
      <c r="Q5" s="150"/>
      <c r="R5" s="150"/>
      <c r="S5" s="150"/>
      <c r="T5" s="150"/>
      <c r="U5" s="150"/>
      <c r="V5" s="150"/>
      <c r="W5" s="150"/>
      <c r="X5" s="150"/>
      <c r="AO5" s="60"/>
    </row>
    <row r="7" spans="2:41" ht="15">
      <c r="C7"/>
      <c r="D7"/>
      <c r="E7"/>
      <c r="F7"/>
      <c r="G7"/>
      <c r="H7"/>
      <c r="I7"/>
      <c r="J7"/>
      <c r="K7"/>
      <c r="L7"/>
      <c r="M7"/>
      <c r="N7"/>
      <c r="O7"/>
      <c r="P7"/>
      <c r="Q7"/>
      <c r="R7"/>
      <c r="S7"/>
      <c r="T7"/>
      <c r="U7"/>
      <c r="AA7" s="6"/>
      <c r="AB7" s="6"/>
      <c r="AC7" s="6"/>
      <c r="AD7" s="6"/>
      <c r="AE7" s="6"/>
      <c r="AF7" s="6"/>
      <c r="AG7" s="6"/>
      <c r="AH7" s="6"/>
    </row>
    <row r="8" spans="2:41" ht="15">
      <c r="C8"/>
      <c r="D8"/>
      <c r="E8"/>
      <c r="F8"/>
      <c r="G8"/>
      <c r="H8"/>
      <c r="I8"/>
      <c r="J8"/>
      <c r="K8"/>
      <c r="L8"/>
      <c r="M8"/>
      <c r="N8"/>
      <c r="O8"/>
      <c r="P8"/>
      <c r="Q8"/>
      <c r="R8"/>
      <c r="S8"/>
      <c r="T8"/>
      <c r="U8"/>
      <c r="AA8" s="6"/>
      <c r="AB8" s="6"/>
      <c r="AC8" s="6"/>
      <c r="AD8" s="6"/>
      <c r="AE8" s="6"/>
      <c r="AF8" s="6"/>
      <c r="AG8" s="6"/>
      <c r="AH8" s="6"/>
    </row>
    <row r="9" spans="2:41" ht="15.75" customHeight="1">
      <c r="C9"/>
      <c r="D9"/>
      <c r="E9"/>
      <c r="F9"/>
      <c r="G9"/>
      <c r="H9"/>
      <c r="I9"/>
      <c r="J9"/>
      <c r="K9"/>
      <c r="L9"/>
      <c r="M9"/>
      <c r="N9"/>
      <c r="O9"/>
      <c r="P9"/>
      <c r="Q9"/>
      <c r="R9"/>
      <c r="S9"/>
      <c r="T9"/>
      <c r="U9"/>
    </row>
    <row r="10" spans="2:41" ht="15.75" customHeight="1">
      <c r="C10"/>
      <c r="D10"/>
      <c r="E10"/>
      <c r="F10"/>
      <c r="G10"/>
      <c r="H10"/>
      <c r="I10"/>
      <c r="J10"/>
      <c r="K10"/>
      <c r="L10"/>
      <c r="M10"/>
      <c r="N10"/>
      <c r="O10"/>
      <c r="P10"/>
      <c r="Q10"/>
      <c r="R10"/>
      <c r="S10"/>
      <c r="T10"/>
      <c r="U10"/>
    </row>
    <row r="11" spans="2:41" ht="15.75" customHeight="1">
      <c r="C11"/>
      <c r="D11"/>
      <c r="E11"/>
      <c r="F11"/>
      <c r="G11"/>
      <c r="H11"/>
      <c r="I11"/>
      <c r="J11"/>
      <c r="K11"/>
      <c r="L11"/>
      <c r="M11"/>
      <c r="N11"/>
      <c r="O11"/>
      <c r="P11"/>
      <c r="Q11"/>
      <c r="R11"/>
      <c r="S11"/>
      <c r="T11"/>
      <c r="U11"/>
      <c r="AO11" s="64"/>
    </row>
    <row r="12" spans="2:41" ht="15">
      <c r="C12"/>
      <c r="D12"/>
      <c r="E12"/>
      <c r="F12"/>
      <c r="G12"/>
      <c r="H12"/>
      <c r="I12"/>
      <c r="J12"/>
      <c r="K12"/>
      <c r="L12"/>
      <c r="M12"/>
      <c r="N12"/>
      <c r="O12"/>
      <c r="P12"/>
      <c r="Q12"/>
      <c r="R12"/>
      <c r="S12"/>
      <c r="T12"/>
      <c r="U12"/>
    </row>
    <row r="13" spans="2:41" ht="15.75" customHeight="1">
      <c r="C13"/>
      <c r="D13"/>
      <c r="E13"/>
      <c r="F13"/>
      <c r="G13"/>
      <c r="H13"/>
      <c r="I13"/>
      <c r="J13"/>
      <c r="K13"/>
      <c r="L13"/>
      <c r="M13"/>
      <c r="N13"/>
      <c r="O13"/>
      <c r="P13"/>
      <c r="Q13"/>
      <c r="R13"/>
      <c r="S13"/>
      <c r="T13"/>
      <c r="U13"/>
      <c r="V13" s="3"/>
      <c r="W13" s="3"/>
      <c r="X13" s="4"/>
      <c r="Y13" s="4"/>
    </row>
    <row r="14" spans="2:41" ht="15.75" customHeight="1">
      <c r="C14"/>
      <c r="D14"/>
      <c r="E14"/>
      <c r="F14"/>
      <c r="G14"/>
      <c r="H14"/>
      <c r="I14"/>
      <c r="J14"/>
      <c r="K14"/>
      <c r="L14"/>
      <c r="M14"/>
      <c r="N14"/>
      <c r="O14"/>
      <c r="P14"/>
      <c r="Q14"/>
      <c r="R14"/>
      <c r="S14"/>
      <c r="T14"/>
      <c r="U14"/>
      <c r="V14"/>
      <c r="W14"/>
      <c r="X14" s="4"/>
      <c r="Y14" s="4"/>
    </row>
    <row r="15" spans="2:41" ht="15.75" customHeight="1">
      <c r="C15"/>
      <c r="D15"/>
      <c r="E15"/>
      <c r="F15"/>
      <c r="G15"/>
      <c r="H15"/>
      <c r="I15"/>
      <c r="J15"/>
      <c r="K15"/>
      <c r="L15"/>
      <c r="M15"/>
      <c r="N15"/>
      <c r="O15"/>
      <c r="P15"/>
      <c r="Q15"/>
      <c r="R15"/>
      <c r="S15"/>
      <c r="T15"/>
      <c r="U15"/>
      <c r="V15"/>
      <c r="W15"/>
      <c r="X15" s="4"/>
      <c r="Y15" s="4"/>
      <c r="AO15" s="64"/>
    </row>
    <row r="16" spans="2:41" ht="15.75" customHeight="1">
      <c r="C16"/>
      <c r="D16"/>
      <c r="E16"/>
      <c r="F16"/>
      <c r="G16"/>
      <c r="H16"/>
      <c r="I16"/>
      <c r="J16"/>
      <c r="K16"/>
      <c r="L16"/>
      <c r="M16"/>
      <c r="N16"/>
      <c r="O16"/>
      <c r="P16"/>
      <c r="Q16"/>
      <c r="R16"/>
      <c r="S16"/>
      <c r="T16"/>
      <c r="U16"/>
      <c r="V16"/>
      <c r="W16"/>
      <c r="X16" s="4"/>
      <c r="Y16" s="4"/>
    </row>
    <row r="17" spans="3:41" ht="23.45" customHeight="1">
      <c r="C17"/>
      <c r="D17"/>
      <c r="E17"/>
      <c r="F17"/>
      <c r="G17"/>
      <c r="H17"/>
      <c r="I17"/>
      <c r="J17"/>
      <c r="K17"/>
      <c r="L17"/>
      <c r="M17"/>
      <c r="N17"/>
      <c r="O17"/>
      <c r="P17"/>
      <c r="Q17"/>
      <c r="R17"/>
      <c r="S17"/>
      <c r="T17"/>
      <c r="U17"/>
      <c r="V17"/>
      <c r="W17"/>
      <c r="X17" s="4"/>
      <c r="Y17" s="4"/>
    </row>
    <row r="18" spans="3:41" ht="15.75" customHeight="1">
      <c r="C18"/>
      <c r="D18"/>
      <c r="E18"/>
      <c r="F18"/>
      <c r="G18"/>
      <c r="H18"/>
      <c r="I18"/>
      <c r="J18"/>
      <c r="K18"/>
      <c r="L18"/>
      <c r="M18"/>
      <c r="N18"/>
      <c r="O18"/>
      <c r="P18"/>
      <c r="Q18"/>
      <c r="R18"/>
      <c r="S18"/>
      <c r="T18"/>
      <c r="U18"/>
      <c r="V18"/>
      <c r="W18"/>
      <c r="X18" s="4"/>
      <c r="Y18" s="4"/>
    </row>
    <row r="19" spans="3:41" ht="15">
      <c r="C19"/>
      <c r="D19"/>
      <c r="E19"/>
      <c r="F19"/>
      <c r="G19"/>
      <c r="H19"/>
      <c r="I19"/>
      <c r="J19"/>
      <c r="K19"/>
      <c r="L19"/>
      <c r="M19"/>
      <c r="N19"/>
      <c r="O19"/>
      <c r="P19"/>
      <c r="Q19"/>
      <c r="R19"/>
      <c r="S19"/>
      <c r="T19"/>
      <c r="U19"/>
      <c r="V19"/>
      <c r="W19"/>
      <c r="X19" s="4"/>
      <c r="Y19" s="4"/>
      <c r="AD19"/>
      <c r="AE19" s="99"/>
      <c r="AF19" s="100"/>
      <c r="AH19" s="64"/>
      <c r="AO19" s="64"/>
    </row>
    <row r="20" spans="3:41" ht="15.75" customHeight="1">
      <c r="C20"/>
      <c r="D20"/>
      <c r="E20"/>
      <c r="F20"/>
      <c r="G20"/>
      <c r="H20"/>
      <c r="I20"/>
      <c r="J20"/>
      <c r="K20"/>
      <c r="L20"/>
      <c r="M20"/>
      <c r="N20"/>
      <c r="O20"/>
      <c r="P20"/>
      <c r="Q20"/>
      <c r="R20"/>
      <c r="S20"/>
      <c r="T20"/>
      <c r="U20"/>
      <c r="V20"/>
      <c r="W20"/>
      <c r="X20" s="9"/>
      <c r="Y20" s="93"/>
      <c r="AD20"/>
      <c r="AE20" s="99"/>
      <c r="AF20" s="100"/>
      <c r="AH20" s="64"/>
    </row>
    <row r="21" spans="3:41" ht="15.75" customHeight="1">
      <c r="C21"/>
      <c r="D21"/>
      <c r="E21"/>
      <c r="F21"/>
      <c r="G21"/>
      <c r="H21"/>
      <c r="I21"/>
      <c r="J21"/>
      <c r="K21"/>
      <c r="L21"/>
      <c r="M21"/>
      <c r="N21"/>
      <c r="O21"/>
      <c r="P21"/>
      <c r="Q21"/>
      <c r="R21"/>
      <c r="S21"/>
      <c r="T21"/>
      <c r="U21"/>
      <c r="V21"/>
      <c r="W21"/>
      <c r="X21"/>
      <c r="Y21"/>
      <c r="AE21" s="99"/>
      <c r="AF21" s="100"/>
      <c r="AH21" s="64"/>
    </row>
    <row r="22" spans="3:41" ht="15.75" customHeight="1">
      <c r="C22"/>
      <c r="D22"/>
      <c r="E22"/>
      <c r="F22"/>
      <c r="G22"/>
      <c r="H22"/>
      <c r="I22"/>
      <c r="J22"/>
      <c r="K22"/>
      <c r="L22"/>
      <c r="M22"/>
      <c r="N22"/>
      <c r="O22"/>
      <c r="P22"/>
      <c r="Q22"/>
      <c r="R22"/>
      <c r="S22"/>
      <c r="T22"/>
      <c r="U22"/>
      <c r="V22"/>
      <c r="W22"/>
      <c r="X22"/>
      <c r="Y22"/>
      <c r="AD22"/>
      <c r="AE22" s="99"/>
      <c r="AF22" s="100"/>
      <c r="AH22" s="64"/>
    </row>
    <row r="23" spans="3:41" ht="15.75" customHeight="1">
      <c r="C23"/>
      <c r="D23"/>
      <c r="E23"/>
      <c r="F23"/>
      <c r="G23"/>
      <c r="H23"/>
      <c r="I23"/>
      <c r="J23"/>
      <c r="K23"/>
      <c r="L23"/>
      <c r="M23"/>
      <c r="N23"/>
      <c r="O23"/>
      <c r="P23"/>
      <c r="Q23"/>
      <c r="R23"/>
      <c r="S23"/>
      <c r="T23"/>
      <c r="U23"/>
      <c r="V23"/>
      <c r="W23"/>
      <c r="X23"/>
      <c r="Y23"/>
      <c r="AD23"/>
      <c r="AE23" s="99"/>
      <c r="AF23" s="100"/>
      <c r="AH23" s="64"/>
      <c r="AO23" s="64"/>
    </row>
    <row r="24" spans="3:41" ht="15.75" customHeight="1">
      <c r="C24"/>
      <c r="D24"/>
      <c r="E24"/>
      <c r="F24"/>
      <c r="G24"/>
      <c r="H24"/>
      <c r="I24"/>
      <c r="J24"/>
      <c r="K24"/>
      <c r="L24"/>
      <c r="M24"/>
      <c r="N24"/>
      <c r="O24"/>
      <c r="P24"/>
      <c r="Q24"/>
      <c r="R24"/>
      <c r="S24"/>
      <c r="T24"/>
      <c r="U24"/>
      <c r="V24"/>
      <c r="W24"/>
      <c r="X24"/>
      <c r="Y24"/>
      <c r="AD24"/>
      <c r="AE24"/>
      <c r="AF24"/>
      <c r="AG24"/>
      <c r="AH24"/>
    </row>
    <row r="25" spans="3:41" ht="15.75" customHeight="1">
      <c r="C25"/>
      <c r="D25"/>
      <c r="E25"/>
      <c r="F25"/>
      <c r="G25"/>
      <c r="H25"/>
      <c r="I25"/>
      <c r="J25"/>
      <c r="K25"/>
      <c r="L25"/>
      <c r="M25"/>
      <c r="N25"/>
      <c r="O25"/>
      <c r="P25"/>
      <c r="Q25"/>
      <c r="R25"/>
      <c r="S25"/>
      <c r="T25"/>
      <c r="U25"/>
      <c r="V25"/>
      <c r="W25"/>
      <c r="X25"/>
      <c r="Y25"/>
      <c r="AD25"/>
      <c r="AE25"/>
      <c r="AF25"/>
      <c r="AG25"/>
      <c r="AH25"/>
    </row>
    <row r="26" spans="3:41" ht="15.75" customHeight="1">
      <c r="C26"/>
      <c r="D26"/>
      <c r="E26"/>
      <c r="F26"/>
      <c r="G26"/>
      <c r="H26"/>
      <c r="I26"/>
      <c r="J26"/>
      <c r="K26"/>
      <c r="L26"/>
      <c r="M26"/>
      <c r="N26"/>
      <c r="O26"/>
      <c r="P26"/>
      <c r="Q26"/>
      <c r="R26"/>
      <c r="S26"/>
      <c r="T26"/>
      <c r="U26"/>
      <c r="V26"/>
      <c r="W26"/>
      <c r="X26"/>
      <c r="Y26"/>
      <c r="AD26"/>
      <c r="AE26"/>
      <c r="AF26"/>
      <c r="AG26"/>
      <c r="AH26"/>
    </row>
    <row r="27" spans="3:41" ht="15.75" customHeight="1">
      <c r="C27"/>
      <c r="D27"/>
      <c r="E27"/>
      <c r="F27"/>
      <c r="G27"/>
      <c r="H27"/>
      <c r="I27"/>
      <c r="J27"/>
      <c r="K27"/>
      <c r="L27"/>
      <c r="M27"/>
      <c r="N27"/>
      <c r="O27"/>
      <c r="P27"/>
      <c r="Q27"/>
      <c r="R27"/>
      <c r="S27"/>
      <c r="T27"/>
      <c r="U27"/>
      <c r="V27"/>
      <c r="W27"/>
      <c r="X27"/>
      <c r="Y27"/>
      <c r="AD27"/>
      <c r="AE27"/>
      <c r="AF27"/>
      <c r="AG27"/>
      <c r="AH27"/>
      <c r="AO27" s="64"/>
    </row>
    <row r="28" spans="3:41" ht="15.75" customHeight="1">
      <c r="C28"/>
      <c r="D28"/>
      <c r="E28"/>
      <c r="F28"/>
      <c r="G28"/>
      <c r="H28"/>
      <c r="I28"/>
      <c r="J28"/>
      <c r="K28"/>
      <c r="L28"/>
      <c r="M28"/>
      <c r="N28"/>
      <c r="O28"/>
      <c r="P28"/>
      <c r="Q28"/>
      <c r="R28"/>
      <c r="S28"/>
      <c r="T28"/>
      <c r="U28"/>
      <c r="V28"/>
      <c r="W28"/>
      <c r="X28"/>
      <c r="Y28"/>
      <c r="AD28"/>
      <c r="AE28"/>
      <c r="AF28"/>
      <c r="AG28"/>
      <c r="AH28"/>
    </row>
    <row r="29" spans="3:41" ht="15.75" customHeight="1">
      <c r="C29"/>
      <c r="D29"/>
      <c r="E29"/>
      <c r="F29"/>
      <c r="G29"/>
      <c r="H29"/>
      <c r="I29"/>
      <c r="J29"/>
      <c r="K29"/>
      <c r="L29"/>
      <c r="M29"/>
      <c r="N29"/>
      <c r="O29"/>
      <c r="P29"/>
      <c r="Q29"/>
      <c r="R29"/>
      <c r="S29"/>
      <c r="T29"/>
      <c r="U29"/>
      <c r="V29"/>
      <c r="W29"/>
      <c r="X29"/>
      <c r="Y29"/>
      <c r="AD29"/>
      <c r="AE29"/>
      <c r="AF29"/>
      <c r="AG29"/>
      <c r="AH29"/>
    </row>
    <row r="30" spans="3:41" ht="15.75" customHeight="1">
      <c r="C30"/>
      <c r="D30"/>
      <c r="E30"/>
      <c r="F30"/>
      <c r="G30"/>
      <c r="H30"/>
      <c r="I30"/>
      <c r="J30"/>
      <c r="K30"/>
      <c r="L30"/>
      <c r="M30"/>
      <c r="N30"/>
      <c r="O30"/>
      <c r="P30"/>
      <c r="Q30"/>
      <c r="R30"/>
      <c r="S30"/>
      <c r="T30"/>
      <c r="U30"/>
      <c r="V30"/>
      <c r="W30"/>
      <c r="X30"/>
      <c r="Y30"/>
      <c r="AD30"/>
      <c r="AE30"/>
      <c r="AF30"/>
      <c r="AG30"/>
      <c r="AH30"/>
      <c r="AJ30"/>
      <c r="AK30"/>
    </row>
    <row r="31" spans="3:41" ht="15.75" customHeight="1">
      <c r="C31"/>
      <c r="D31"/>
      <c r="E31"/>
      <c r="F31"/>
      <c r="G31"/>
      <c r="H31"/>
      <c r="I31"/>
      <c r="J31"/>
      <c r="K31"/>
      <c r="L31"/>
      <c r="M31"/>
      <c r="N31"/>
      <c r="O31"/>
      <c r="P31"/>
      <c r="Q31"/>
      <c r="R31"/>
      <c r="S31"/>
      <c r="T31"/>
      <c r="U31"/>
      <c r="V31"/>
      <c r="W31"/>
      <c r="X31"/>
      <c r="Y31"/>
      <c r="AD31"/>
      <c r="AE31"/>
      <c r="AF31"/>
      <c r="AG31"/>
      <c r="AH31"/>
      <c r="AO31" s="64"/>
    </row>
    <row r="32" spans="3:41" ht="15.75" customHeight="1">
      <c r="C32"/>
      <c r="D32"/>
      <c r="E32"/>
      <c r="F32"/>
      <c r="G32"/>
      <c r="H32"/>
      <c r="I32"/>
      <c r="J32"/>
      <c r="K32"/>
      <c r="L32"/>
      <c r="M32"/>
      <c r="N32"/>
      <c r="O32"/>
      <c r="P32"/>
      <c r="Q32"/>
      <c r="R32"/>
      <c r="S32"/>
      <c r="T32"/>
      <c r="U32"/>
      <c r="V32"/>
      <c r="W32"/>
      <c r="X32"/>
      <c r="Y32"/>
      <c r="AD32"/>
      <c r="AE32"/>
      <c r="AF32"/>
      <c r="AG32"/>
      <c r="AH32"/>
      <c r="AJ32"/>
      <c r="AK32"/>
      <c r="AL32"/>
    </row>
    <row r="33" spans="3:41" ht="15.75" customHeight="1">
      <c r="C33"/>
      <c r="D33"/>
      <c r="E33"/>
      <c r="F33"/>
      <c r="G33"/>
      <c r="H33"/>
      <c r="I33"/>
      <c r="J33"/>
      <c r="K33"/>
      <c r="L33"/>
      <c r="M33"/>
      <c r="N33"/>
      <c r="O33"/>
      <c r="P33"/>
      <c r="Q33"/>
      <c r="R33"/>
      <c r="S33"/>
      <c r="T33"/>
      <c r="U33"/>
      <c r="V33"/>
      <c r="W33"/>
      <c r="X33"/>
      <c r="Y33"/>
      <c r="AD33"/>
      <c r="AE33"/>
      <c r="AF33"/>
      <c r="AG33"/>
      <c r="AH33"/>
      <c r="AJ33"/>
      <c r="AK33"/>
      <c r="AL33"/>
    </row>
    <row r="34" spans="3:41" ht="15.75" customHeight="1">
      <c r="C34"/>
      <c r="D34"/>
      <c r="E34"/>
      <c r="F34"/>
      <c r="G34"/>
      <c r="H34"/>
      <c r="I34"/>
      <c r="J34"/>
      <c r="K34"/>
      <c r="L34"/>
      <c r="M34"/>
      <c r="N34"/>
      <c r="O34"/>
      <c r="P34"/>
      <c r="Q34"/>
      <c r="R34"/>
      <c r="S34"/>
      <c r="T34"/>
      <c r="U34"/>
      <c r="V34"/>
      <c r="W34"/>
      <c r="X34"/>
      <c r="Y34"/>
      <c r="AD34"/>
      <c r="AE34"/>
      <c r="AF34"/>
      <c r="AG34"/>
      <c r="AH34"/>
      <c r="AJ34"/>
      <c r="AK34"/>
      <c r="AL34"/>
    </row>
    <row r="35" spans="3:41" ht="15.75" customHeight="1">
      <c r="C35"/>
      <c r="D35"/>
      <c r="E35"/>
      <c r="F35"/>
      <c r="G35"/>
      <c r="H35"/>
      <c r="I35"/>
      <c r="J35"/>
      <c r="K35"/>
      <c r="L35"/>
      <c r="M35"/>
      <c r="N35"/>
      <c r="O35"/>
      <c r="P35"/>
      <c r="Q35"/>
      <c r="R35"/>
      <c r="S35"/>
      <c r="T35"/>
      <c r="U35"/>
      <c r="V35"/>
      <c r="W35"/>
      <c r="X35"/>
      <c r="Y35"/>
      <c r="AD35"/>
      <c r="AE35"/>
      <c r="AF35"/>
      <c r="AJ35"/>
      <c r="AK35"/>
      <c r="AL35"/>
      <c r="AO35" s="64"/>
    </row>
    <row r="36" spans="3:41" ht="15.75" customHeight="1">
      <c r="C36"/>
      <c r="D36"/>
      <c r="E36"/>
      <c r="F36"/>
      <c r="G36"/>
      <c r="H36"/>
      <c r="I36"/>
      <c r="J36"/>
      <c r="K36"/>
      <c r="L36"/>
      <c r="M36"/>
      <c r="N36"/>
      <c r="O36"/>
      <c r="P36"/>
      <c r="Q36"/>
      <c r="R36"/>
      <c r="S36"/>
      <c r="T36"/>
      <c r="U36"/>
      <c r="V36"/>
      <c r="W36"/>
      <c r="X36"/>
      <c r="Y36"/>
      <c r="AD36"/>
      <c r="AE36"/>
      <c r="AF36"/>
      <c r="AJ36"/>
      <c r="AK36"/>
      <c r="AL36"/>
    </row>
    <row r="37" spans="3:41" ht="15.75" customHeight="1">
      <c r="C37"/>
      <c r="D37"/>
      <c r="E37"/>
      <c r="F37"/>
      <c r="G37"/>
      <c r="H37"/>
      <c r="I37"/>
      <c r="J37"/>
      <c r="K37"/>
      <c r="L37"/>
      <c r="M37"/>
      <c r="N37"/>
      <c r="O37"/>
      <c r="P37"/>
      <c r="Q37"/>
      <c r="R37"/>
      <c r="S37"/>
      <c r="T37"/>
      <c r="U37"/>
      <c r="V37"/>
      <c r="W37"/>
      <c r="X37"/>
      <c r="Y37"/>
      <c r="AD37"/>
      <c r="AE37"/>
      <c r="AF37"/>
      <c r="AJ37"/>
      <c r="AK37"/>
      <c r="AL37"/>
    </row>
    <row r="38" spans="3:41" ht="15.75" customHeight="1">
      <c r="C38"/>
      <c r="D38"/>
      <c r="E38"/>
      <c r="F38"/>
      <c r="G38"/>
      <c r="H38"/>
      <c r="I38"/>
      <c r="J38"/>
      <c r="K38"/>
      <c r="L38"/>
      <c r="M38"/>
      <c r="N38"/>
      <c r="O38"/>
      <c r="P38"/>
      <c r="Q38"/>
      <c r="R38"/>
      <c r="S38"/>
      <c r="T38"/>
      <c r="U38"/>
      <c r="V38"/>
      <c r="W38"/>
      <c r="X38"/>
      <c r="Y38"/>
      <c r="AD38"/>
      <c r="AE38"/>
      <c r="AF38"/>
      <c r="AJ38"/>
      <c r="AK38"/>
      <c r="AL38"/>
    </row>
    <row r="39" spans="3:41" ht="15.75" customHeight="1">
      <c r="C39"/>
      <c r="D39"/>
      <c r="E39"/>
      <c r="F39"/>
      <c r="G39"/>
      <c r="H39"/>
      <c r="I39"/>
      <c r="J39"/>
      <c r="K39"/>
      <c r="L39"/>
      <c r="M39"/>
      <c r="N39"/>
      <c r="O39"/>
      <c r="P39"/>
      <c r="Q39"/>
      <c r="R39"/>
      <c r="S39"/>
      <c r="T39"/>
      <c r="U39"/>
      <c r="V39"/>
      <c r="W39"/>
      <c r="X39"/>
      <c r="Y39"/>
      <c r="AD39"/>
      <c r="AE39"/>
      <c r="AF39"/>
      <c r="AJ39"/>
      <c r="AK39"/>
      <c r="AL39"/>
      <c r="AO39" s="64"/>
    </row>
    <row r="40" spans="3:41" ht="15.75" customHeight="1">
      <c r="C40"/>
      <c r="D40"/>
      <c r="E40"/>
      <c r="F40"/>
      <c r="G40"/>
      <c r="H40"/>
      <c r="I40"/>
      <c r="J40"/>
      <c r="K40"/>
      <c r="L40"/>
      <c r="M40"/>
      <c r="N40"/>
      <c r="O40"/>
      <c r="P40"/>
      <c r="Q40"/>
      <c r="R40"/>
      <c r="S40"/>
      <c r="T40"/>
      <c r="U40"/>
      <c r="V40" s="6"/>
      <c r="W40" s="6"/>
      <c r="X40" s="6"/>
      <c r="Y40" s="6"/>
      <c r="Z40" s="6"/>
      <c r="AA40" s="6"/>
      <c r="AD40"/>
      <c r="AE40"/>
      <c r="AF40"/>
      <c r="AG40"/>
      <c r="AH40"/>
      <c r="AJ40"/>
      <c r="AK40"/>
      <c r="AL40"/>
      <c r="AO40" s="64"/>
    </row>
    <row r="41" spans="3:41" ht="15.75" customHeight="1">
      <c r="C41"/>
      <c r="D41"/>
      <c r="E41"/>
      <c r="F41"/>
      <c r="G41"/>
      <c r="H41"/>
      <c r="I41"/>
      <c r="J41"/>
      <c r="K41"/>
      <c r="L41"/>
      <c r="M41"/>
      <c r="N41"/>
      <c r="O41"/>
      <c r="P41"/>
      <c r="Q41"/>
      <c r="R41"/>
      <c r="S41"/>
      <c r="T41"/>
      <c r="U41"/>
      <c r="V41" s="6"/>
      <c r="W41" s="6"/>
      <c r="X41" s="6"/>
      <c r="Y41" s="6"/>
      <c r="Z41" s="6"/>
      <c r="AA41" s="6"/>
      <c r="AD41"/>
      <c r="AE41"/>
      <c r="AF41"/>
      <c r="AG41"/>
      <c r="AH41"/>
      <c r="AJ41"/>
      <c r="AK41"/>
      <c r="AL41"/>
    </row>
    <row r="42" spans="3:41" ht="16.5" customHeight="1">
      <c r="C42"/>
      <c r="D42"/>
      <c r="E42"/>
      <c r="F42"/>
      <c r="G42"/>
      <c r="H42"/>
      <c r="I42"/>
      <c r="J42"/>
      <c r="K42"/>
      <c r="L42"/>
      <c r="M42"/>
      <c r="N42"/>
      <c r="O42"/>
      <c r="P42"/>
      <c r="Q42"/>
      <c r="R42"/>
      <c r="S42"/>
      <c r="T42"/>
      <c r="U42"/>
      <c r="V42" s="6"/>
      <c r="W42" s="6"/>
      <c r="X42" s="6"/>
      <c r="Y42" s="6"/>
      <c r="Z42" s="6"/>
      <c r="AA42" s="6"/>
      <c r="AD42"/>
      <c r="AE42"/>
      <c r="AF42"/>
      <c r="AG42"/>
      <c r="AH42"/>
      <c r="AJ42"/>
      <c r="AK42"/>
      <c r="AL42"/>
    </row>
    <row r="43" spans="3:41" ht="16.5" customHeight="1">
      <c r="C43"/>
      <c r="D43"/>
      <c r="E43"/>
      <c r="F43"/>
      <c r="G43"/>
      <c r="H43"/>
      <c r="I43"/>
      <c r="J43"/>
      <c r="K43"/>
      <c r="L43"/>
      <c r="M43"/>
      <c r="N43"/>
      <c r="O43"/>
      <c r="P43"/>
      <c r="Q43"/>
      <c r="R43"/>
      <c r="S43"/>
      <c r="T43"/>
      <c r="U43"/>
      <c r="V43" s="6"/>
      <c r="W43" s="6"/>
      <c r="X43" s="6"/>
      <c r="Y43" s="6"/>
      <c r="Z43" s="6"/>
      <c r="AA43" s="6"/>
      <c r="AD43"/>
      <c r="AE43"/>
      <c r="AF43"/>
      <c r="AG43"/>
      <c r="AH43"/>
      <c r="AJ43"/>
      <c r="AK43"/>
      <c r="AL43"/>
    </row>
    <row r="44" spans="3:41" ht="15">
      <c r="C44"/>
      <c r="D44"/>
      <c r="E44"/>
      <c r="F44"/>
      <c r="G44"/>
      <c r="H44"/>
      <c r="I44"/>
      <c r="J44"/>
      <c r="K44"/>
      <c r="L44"/>
      <c r="M44"/>
      <c r="N44"/>
      <c r="O44"/>
      <c r="P44"/>
      <c r="Q44"/>
      <c r="R44"/>
      <c r="S44"/>
      <c r="T44"/>
      <c r="U44"/>
      <c r="V44" s="6"/>
      <c r="W44" s="6"/>
      <c r="X44" s="6"/>
      <c r="Y44" s="6"/>
      <c r="Z44" s="6"/>
      <c r="AA44" s="6"/>
      <c r="AD44"/>
      <c r="AE44"/>
      <c r="AF44"/>
      <c r="AG44"/>
      <c r="AH44"/>
      <c r="AJ44"/>
      <c r="AK44"/>
      <c r="AL44"/>
    </row>
    <row r="45" spans="3:41" ht="15" customHeight="1">
      <c r="C45"/>
      <c r="D45"/>
      <c r="E45"/>
      <c r="F45"/>
      <c r="G45"/>
      <c r="H45"/>
      <c r="I45"/>
      <c r="J45"/>
      <c r="K45"/>
      <c r="L45"/>
      <c r="M45"/>
      <c r="N45"/>
      <c r="O45"/>
      <c r="P45"/>
      <c r="Q45"/>
      <c r="R45"/>
      <c r="S45"/>
      <c r="T45"/>
      <c r="U45"/>
      <c r="V45"/>
      <c r="W45"/>
      <c r="X45"/>
      <c r="Y45"/>
      <c r="Z45"/>
      <c r="AA45"/>
      <c r="AB45"/>
      <c r="AC45"/>
      <c r="AD45"/>
      <c r="AE45"/>
      <c r="AF45"/>
      <c r="AG45"/>
      <c r="AH45"/>
      <c r="AJ45"/>
      <c r="AK45"/>
      <c r="AL45"/>
    </row>
    <row r="46" spans="3:41" ht="14.45" customHeight="1">
      <c r="C46"/>
      <c r="D46"/>
      <c r="E46"/>
      <c r="F46"/>
      <c r="G46"/>
      <c r="H46"/>
      <c r="I46"/>
      <c r="J46"/>
      <c r="K46"/>
      <c r="L46"/>
      <c r="M46"/>
      <c r="N46"/>
      <c r="O46"/>
      <c r="P46"/>
      <c r="Q46"/>
      <c r="R46"/>
      <c r="S46"/>
      <c r="T46"/>
      <c r="U46"/>
      <c r="V46"/>
      <c r="W46"/>
      <c r="X46"/>
      <c r="Y46"/>
      <c r="Z46"/>
      <c r="AA46"/>
      <c r="AB46"/>
      <c r="AC46"/>
      <c r="AD46"/>
      <c r="AE46"/>
      <c r="AF46"/>
      <c r="AG46"/>
      <c r="AH46"/>
      <c r="AJ46"/>
      <c r="AK46"/>
      <c r="AL46"/>
    </row>
    <row r="47" spans="3:41" ht="12.95" customHeight="1">
      <c r="C47"/>
      <c r="D47"/>
      <c r="E47"/>
      <c r="F47"/>
      <c r="G47"/>
      <c r="H47"/>
      <c r="I47"/>
      <c r="J47"/>
      <c r="K47"/>
      <c r="L47"/>
      <c r="M47"/>
      <c r="N47"/>
      <c r="O47"/>
      <c r="P47"/>
      <c r="Q47"/>
      <c r="R47"/>
      <c r="S47"/>
      <c r="T47"/>
      <c r="U47"/>
      <c r="V47"/>
      <c r="W47"/>
      <c r="X47"/>
      <c r="Y47"/>
      <c r="Z47"/>
      <c r="AA47"/>
      <c r="AB47"/>
      <c r="AC47"/>
      <c r="AD47"/>
      <c r="AE47"/>
      <c r="AF47"/>
      <c r="AG47"/>
      <c r="AH47"/>
      <c r="AJ47"/>
      <c r="AK47"/>
      <c r="AL47"/>
    </row>
    <row r="48" spans="3:41" ht="12.95" customHeight="1">
      <c r="C48"/>
      <c r="D48"/>
      <c r="E48"/>
      <c r="F48"/>
      <c r="G48"/>
      <c r="H48"/>
      <c r="I48"/>
      <c r="J48"/>
      <c r="K48"/>
      <c r="L48"/>
      <c r="M48"/>
      <c r="N48"/>
      <c r="O48"/>
      <c r="P48"/>
      <c r="Q48"/>
      <c r="R48"/>
      <c r="S48"/>
      <c r="T48"/>
      <c r="U48"/>
      <c r="V48"/>
      <c r="W48"/>
      <c r="X48"/>
      <c r="Y48"/>
      <c r="Z48"/>
      <c r="AA48"/>
      <c r="AB48"/>
      <c r="AC48"/>
      <c r="AD48"/>
      <c r="AE48"/>
      <c r="AF48"/>
      <c r="AG48"/>
      <c r="AH48"/>
      <c r="AJ48"/>
      <c r="AK48"/>
      <c r="AL48"/>
    </row>
    <row r="49" spans="3:38" ht="12.95" customHeight="1">
      <c r="C49"/>
      <c r="D49"/>
      <c r="E49"/>
      <c r="F49"/>
      <c r="G49"/>
      <c r="H49"/>
      <c r="I49"/>
      <c r="J49"/>
      <c r="K49"/>
      <c r="L49"/>
      <c r="M49"/>
      <c r="N49"/>
      <c r="O49"/>
      <c r="P49"/>
      <c r="Q49"/>
      <c r="R49"/>
      <c r="S49"/>
      <c r="T49"/>
      <c r="U49"/>
      <c r="V49"/>
      <c r="W49"/>
      <c r="X49"/>
      <c r="Y49"/>
      <c r="Z49" s="6"/>
      <c r="AA49" s="6"/>
      <c r="AD49"/>
      <c r="AE49"/>
      <c r="AF49"/>
      <c r="AG49"/>
      <c r="AH49"/>
      <c r="AJ49"/>
      <c r="AK49"/>
      <c r="AL49"/>
    </row>
    <row r="50" spans="3:38" ht="24.95" customHeight="1">
      <c r="C50"/>
      <c r="D50"/>
      <c r="E50"/>
      <c r="F50"/>
      <c r="G50"/>
      <c r="H50"/>
      <c r="I50"/>
      <c r="J50"/>
      <c r="K50"/>
      <c r="L50"/>
      <c r="M50"/>
      <c r="N50"/>
      <c r="O50"/>
      <c r="P50"/>
      <c r="Q50"/>
      <c r="R50"/>
      <c r="S50"/>
      <c r="T50"/>
      <c r="U50"/>
      <c r="V50"/>
      <c r="W50"/>
      <c r="X50"/>
      <c r="Y50"/>
      <c r="AD50"/>
      <c r="AE50"/>
      <c r="AF50"/>
      <c r="AG50"/>
      <c r="AH50"/>
      <c r="AJ50"/>
      <c r="AK50"/>
      <c r="AL50"/>
    </row>
    <row r="51" spans="3:38" ht="15">
      <c r="C51"/>
      <c r="D51"/>
      <c r="E51"/>
      <c r="F51"/>
      <c r="G51"/>
      <c r="H51"/>
      <c r="I51"/>
      <c r="J51"/>
      <c r="K51"/>
      <c r="L51"/>
      <c r="M51"/>
      <c r="N51"/>
      <c r="O51"/>
      <c r="P51"/>
      <c r="Q51"/>
      <c r="R51"/>
      <c r="S51"/>
      <c r="T51"/>
      <c r="U51"/>
      <c r="V51"/>
      <c r="W51"/>
      <c r="X51"/>
      <c r="Y51"/>
      <c r="AD51"/>
      <c r="AE51"/>
      <c r="AF51"/>
      <c r="AG51"/>
      <c r="AH51"/>
      <c r="AJ51"/>
      <c r="AK51"/>
      <c r="AL51"/>
    </row>
    <row r="52" spans="3:38" ht="15" customHeight="1">
      <c r="C52"/>
      <c r="D52"/>
      <c r="E52"/>
      <c r="F52"/>
      <c r="G52"/>
      <c r="H52"/>
      <c r="I52"/>
      <c r="J52"/>
      <c r="K52"/>
      <c r="L52"/>
      <c r="M52"/>
      <c r="N52"/>
      <c r="O52"/>
      <c r="P52"/>
      <c r="Q52"/>
      <c r="R52"/>
      <c r="S52"/>
      <c r="T52"/>
      <c r="U52"/>
      <c r="V52"/>
      <c r="W52"/>
      <c r="X52"/>
      <c r="Y52"/>
      <c r="AD52"/>
      <c r="AE52"/>
      <c r="AF52"/>
      <c r="AG52"/>
      <c r="AH52"/>
      <c r="AJ52"/>
      <c r="AK52"/>
      <c r="AL52"/>
    </row>
    <row r="53" spans="3:38" ht="15">
      <c r="C53"/>
      <c r="D53"/>
      <c r="E53"/>
      <c r="F53"/>
      <c r="G53"/>
      <c r="H53"/>
      <c r="I53"/>
      <c r="J53"/>
      <c r="K53"/>
      <c r="L53"/>
      <c r="M53"/>
      <c r="N53"/>
      <c r="O53"/>
      <c r="P53"/>
      <c r="Q53"/>
      <c r="R53"/>
      <c r="S53"/>
      <c r="T53"/>
      <c r="U53"/>
      <c r="V53"/>
      <c r="W53"/>
      <c r="X53"/>
      <c r="Y53"/>
      <c r="AD53"/>
      <c r="AE53"/>
      <c r="AF53"/>
      <c r="AG53"/>
      <c r="AH53"/>
      <c r="AJ53"/>
      <c r="AK53"/>
      <c r="AL53"/>
    </row>
    <row r="54" spans="3:38" ht="24.95" customHeight="1">
      <c r="C54"/>
      <c r="D54"/>
      <c r="E54"/>
      <c r="F54"/>
      <c r="G54"/>
      <c r="H54"/>
      <c r="I54"/>
      <c r="J54"/>
      <c r="K54"/>
      <c r="L54"/>
      <c r="M54"/>
      <c r="N54"/>
      <c r="O54"/>
      <c r="P54"/>
      <c r="Q54"/>
      <c r="R54"/>
      <c r="S54"/>
      <c r="T54"/>
      <c r="U54"/>
      <c r="V54"/>
      <c r="W54"/>
      <c r="X54"/>
      <c r="Y54"/>
      <c r="AD54"/>
      <c r="AE54"/>
      <c r="AF54"/>
      <c r="AG54"/>
      <c r="AJ54"/>
      <c r="AK54"/>
      <c r="AL54"/>
    </row>
    <row r="55" spans="3:38" ht="15">
      <c r="C55"/>
      <c r="D55"/>
      <c r="E55"/>
      <c r="F55"/>
      <c r="G55"/>
      <c r="H55"/>
      <c r="I55"/>
      <c r="J55"/>
      <c r="K55"/>
      <c r="L55"/>
      <c r="M55"/>
      <c r="N55"/>
      <c r="O55"/>
      <c r="P55"/>
      <c r="Q55"/>
      <c r="R55"/>
      <c r="S55"/>
      <c r="T55"/>
      <c r="U55"/>
      <c r="V55"/>
      <c r="W55"/>
      <c r="X55"/>
      <c r="Y55"/>
      <c r="AD55"/>
      <c r="AE55"/>
      <c r="AJ55"/>
      <c r="AK55"/>
      <c r="AL55"/>
    </row>
    <row r="56" spans="3:38" ht="15" customHeight="1">
      <c r="C56"/>
      <c r="D56"/>
      <c r="E56"/>
      <c r="F56"/>
      <c r="G56"/>
      <c r="H56"/>
      <c r="I56"/>
      <c r="J56"/>
      <c r="K56"/>
      <c r="L56"/>
      <c r="M56"/>
      <c r="N56"/>
      <c r="O56"/>
      <c r="P56"/>
      <c r="Q56"/>
      <c r="R56"/>
      <c r="S56"/>
      <c r="T56"/>
      <c r="U56"/>
      <c r="V56"/>
      <c r="W56"/>
      <c r="X56"/>
      <c r="Y56"/>
      <c r="AD56"/>
      <c r="AE56"/>
      <c r="AJ56"/>
      <c r="AK56"/>
      <c r="AL56"/>
    </row>
    <row r="57" spans="3:38" ht="15">
      <c r="C57"/>
      <c r="D57"/>
      <c r="E57"/>
      <c r="F57"/>
      <c r="G57"/>
      <c r="H57"/>
      <c r="I57"/>
      <c r="J57"/>
      <c r="K57"/>
      <c r="L57"/>
      <c r="M57"/>
      <c r="N57"/>
      <c r="O57"/>
      <c r="P57"/>
      <c r="Q57"/>
      <c r="R57"/>
      <c r="S57"/>
      <c r="T57"/>
      <c r="U57"/>
      <c r="V57"/>
      <c r="W57"/>
      <c r="X57"/>
      <c r="Y57"/>
      <c r="AD57"/>
      <c r="AE57"/>
      <c r="AJ57"/>
      <c r="AK57"/>
      <c r="AL57"/>
    </row>
    <row r="58" spans="3:38" ht="15" customHeight="1">
      <c r="C58"/>
      <c r="D58"/>
      <c r="E58"/>
      <c r="F58"/>
      <c r="G58"/>
      <c r="H58"/>
      <c r="I58"/>
      <c r="J58"/>
      <c r="K58"/>
      <c r="L58"/>
      <c r="M58"/>
      <c r="N58"/>
      <c r="O58"/>
      <c r="P58"/>
      <c r="Q58"/>
      <c r="R58"/>
      <c r="S58"/>
      <c r="T58"/>
      <c r="U58"/>
      <c r="V58"/>
      <c r="W58"/>
      <c r="X58"/>
      <c r="Y58"/>
      <c r="AD58"/>
      <c r="AE58"/>
      <c r="AJ58"/>
      <c r="AK58"/>
      <c r="AL58"/>
    </row>
    <row r="59" spans="3:38" ht="15">
      <c r="C59"/>
      <c r="D59"/>
      <c r="E59"/>
      <c r="F59"/>
      <c r="G59"/>
      <c r="H59"/>
      <c r="I59"/>
      <c r="J59"/>
      <c r="K59"/>
      <c r="L59"/>
      <c r="M59"/>
      <c r="N59"/>
      <c r="O59"/>
      <c r="P59"/>
      <c r="Q59"/>
      <c r="R59"/>
      <c r="S59"/>
      <c r="T59"/>
      <c r="U59"/>
      <c r="V59"/>
      <c r="W59"/>
      <c r="X59"/>
      <c r="Y59"/>
      <c r="AD59"/>
      <c r="AE59"/>
      <c r="AJ59"/>
      <c r="AK59"/>
      <c r="AL59"/>
    </row>
    <row r="60" spans="3:38" ht="15">
      <c r="C60"/>
      <c r="D60"/>
      <c r="E60"/>
      <c r="F60"/>
      <c r="G60"/>
      <c r="H60"/>
      <c r="I60"/>
      <c r="J60"/>
      <c r="K60"/>
      <c r="L60"/>
      <c r="M60"/>
      <c r="N60"/>
      <c r="O60"/>
      <c r="P60"/>
      <c r="Q60"/>
      <c r="R60"/>
      <c r="S60"/>
      <c r="T60"/>
      <c r="U60"/>
      <c r="V60"/>
      <c r="W60"/>
      <c r="X60"/>
      <c r="Y60"/>
      <c r="AD60"/>
      <c r="AE60"/>
      <c r="AJ60"/>
      <c r="AK60"/>
      <c r="AL60"/>
    </row>
    <row r="61" spans="3:38" ht="15">
      <c r="C61"/>
      <c r="D61"/>
      <c r="E61"/>
      <c r="F61"/>
      <c r="G61"/>
      <c r="H61"/>
      <c r="I61"/>
      <c r="J61"/>
      <c r="K61"/>
      <c r="L61"/>
      <c r="M61"/>
      <c r="N61"/>
      <c r="O61"/>
      <c r="P61"/>
      <c r="Q61"/>
      <c r="R61"/>
      <c r="S61"/>
      <c r="T61"/>
      <c r="U61"/>
      <c r="V61"/>
      <c r="W61"/>
      <c r="X61"/>
      <c r="Y61"/>
      <c r="AD61"/>
      <c r="AE61"/>
      <c r="AJ61"/>
      <c r="AK61"/>
      <c r="AL61"/>
    </row>
    <row r="62" spans="3:38" ht="15">
      <c r="C62"/>
      <c r="D62"/>
      <c r="E62"/>
      <c r="F62"/>
      <c r="G62"/>
      <c r="H62"/>
      <c r="I62"/>
      <c r="J62"/>
      <c r="K62"/>
      <c r="L62"/>
      <c r="M62"/>
      <c r="N62"/>
      <c r="O62"/>
      <c r="P62"/>
      <c r="Q62"/>
      <c r="R62"/>
      <c r="S62"/>
      <c r="T62"/>
      <c r="U62"/>
      <c r="W62"/>
      <c r="X62"/>
      <c r="Y62"/>
      <c r="AD62"/>
      <c r="AE62"/>
      <c r="AJ62"/>
      <c r="AK62"/>
      <c r="AL62"/>
    </row>
    <row r="63" spans="3:38" ht="15">
      <c r="W63"/>
      <c r="X63"/>
      <c r="Y63"/>
      <c r="AD63"/>
      <c r="AE63"/>
      <c r="AJ63"/>
      <c r="AK63"/>
      <c r="AL63"/>
    </row>
    <row r="64" spans="3:38" ht="15">
      <c r="W64"/>
      <c r="X64"/>
      <c r="Y64"/>
      <c r="AD64"/>
      <c r="AE64"/>
      <c r="AJ64"/>
      <c r="AK64"/>
      <c r="AL64"/>
    </row>
    <row r="65" spans="23:38" ht="15">
      <c r="W65"/>
      <c r="X65"/>
      <c r="Y65"/>
      <c r="AD65"/>
      <c r="AE65"/>
      <c r="AJ65"/>
      <c r="AK65"/>
      <c r="AL65"/>
    </row>
    <row r="66" spans="23:38" ht="15">
      <c r="W66"/>
      <c r="X66"/>
      <c r="Y66"/>
      <c r="AD66"/>
      <c r="AE66"/>
      <c r="AJ66"/>
      <c r="AK66"/>
      <c r="AL66"/>
    </row>
    <row r="67" spans="23:38" ht="15">
      <c r="W67"/>
      <c r="X67"/>
      <c r="Y67"/>
      <c r="AD67"/>
      <c r="AE67"/>
      <c r="AJ67"/>
      <c r="AK67"/>
      <c r="AL67"/>
    </row>
    <row r="68" spans="23:38" ht="15">
      <c r="AD68"/>
      <c r="AE68"/>
      <c r="AJ68"/>
      <c r="AK68"/>
      <c r="AL68"/>
    </row>
    <row r="69" spans="23:38" ht="15">
      <c r="AD69"/>
      <c r="AE69"/>
      <c r="AJ69"/>
      <c r="AK69"/>
      <c r="AL69"/>
    </row>
    <row r="70" spans="23:38" ht="15">
      <c r="AD70"/>
      <c r="AE70"/>
      <c r="AJ70"/>
      <c r="AK70"/>
      <c r="AL70"/>
    </row>
    <row r="71" spans="23:38" ht="15">
      <c r="AD71"/>
      <c r="AE71"/>
      <c r="AJ71"/>
      <c r="AK71"/>
      <c r="AL71"/>
    </row>
    <row r="72" spans="23:38" ht="15">
      <c r="AD72"/>
      <c r="AE72"/>
      <c r="AJ72"/>
      <c r="AK72"/>
      <c r="AL72"/>
    </row>
    <row r="73" spans="23:38" ht="15">
      <c r="AJ73"/>
      <c r="AK73"/>
      <c r="AL73"/>
    </row>
    <row r="74" spans="23:38" ht="15">
      <c r="AJ74"/>
      <c r="AK74"/>
      <c r="AL74"/>
    </row>
  </sheetData>
  <pageMargins left="0.7" right="0.7" top="0.75" bottom="0.75" header="0.3" footer="0.3"/>
  <pageSetup paperSize="9" scale="51" orientation="portrait" r:id="rId1"/>
  <headerFooter>
    <oddHeader>&amp;C&amp;"Aptos"&amp;10&amp;K000000 Internal&amp;1#_x000D_</oddHeader>
  </headerFooter>
  <customProperties>
    <customPr name="QAA_DRILLPATH_NODE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C650E-E2FF-4DEE-9D7F-E5ADD05DA733}">
  <sheetPr codeName="Sheet13">
    <pageSetUpPr fitToPage="1"/>
  </sheetPr>
  <dimension ref="B3:AO67"/>
  <sheetViews>
    <sheetView showGridLines="0" view="pageBreakPreview" zoomScale="85" zoomScaleNormal="85" zoomScaleSheetLayoutView="85" workbookViewId="0"/>
  </sheetViews>
  <sheetFormatPr defaultColWidth="9.140625" defaultRowHeight="12.75"/>
  <cols>
    <col min="1" max="1" width="4.42578125" style="10" customWidth="1"/>
    <col min="2" max="2" width="38.7109375" style="10" customWidth="1"/>
    <col min="3" max="3" width="48.42578125" style="10" bestFit="1" customWidth="1"/>
    <col min="4" max="4" width="4.85546875" style="10" customWidth="1"/>
    <col min="5" max="5" width="2.7109375" style="10" customWidth="1"/>
    <col min="6" max="21" width="6.85546875" style="10" customWidth="1"/>
    <col min="22" max="25" width="9.85546875" style="10" customWidth="1"/>
    <col min="26" max="29" width="9.140625" style="10"/>
    <col min="30" max="30" width="14.28515625" style="10" customWidth="1"/>
    <col min="31" max="31" width="13.85546875" style="10" bestFit="1" customWidth="1"/>
    <col min="32" max="32" width="20.85546875" style="10" bestFit="1" customWidth="1"/>
    <col min="33" max="33" width="9.140625" style="10"/>
    <col min="34" max="34" width="15" style="10" customWidth="1"/>
    <col min="35" max="35" width="9.140625" style="10"/>
    <col min="36" max="36" width="13.28515625" style="10" bestFit="1" customWidth="1"/>
    <col min="37" max="37" width="31.5703125" style="10" bestFit="1" customWidth="1"/>
    <col min="38" max="38" width="20.85546875" style="10" bestFit="1" customWidth="1"/>
    <col min="39" max="40" width="9.140625" style="10"/>
    <col min="41" max="41" width="13" style="10" bestFit="1" customWidth="1"/>
    <col min="42" max="16384" width="9.140625" style="10"/>
  </cols>
  <sheetData>
    <row r="3" spans="2:41" ht="24.75">
      <c r="B3" s="144" t="s">
        <v>193</v>
      </c>
    </row>
    <row r="4" spans="2:41">
      <c r="B4" s="25"/>
    </row>
    <row r="5" spans="2:41" ht="21.95" customHeight="1">
      <c r="B5" s="252" t="str">
        <f>Property</f>
        <v>FLORENC OFFICE CENTRE</v>
      </c>
      <c r="C5" s="139"/>
      <c r="AO5" s="60"/>
    </row>
    <row r="7" spans="2:41" ht="15">
      <c r="B7" s="139" t="s">
        <v>194</v>
      </c>
      <c r="C7" s="139" t="s">
        <v>195</v>
      </c>
      <c r="D7"/>
      <c r="E7"/>
      <c r="F7"/>
      <c r="G7"/>
      <c r="H7"/>
      <c r="I7"/>
      <c r="J7"/>
      <c r="K7"/>
      <c r="L7"/>
      <c r="M7"/>
      <c r="N7"/>
      <c r="O7"/>
      <c r="P7"/>
      <c r="Q7"/>
      <c r="R7"/>
      <c r="S7"/>
      <c r="T7"/>
      <c r="U7"/>
      <c r="AA7" s="6"/>
      <c r="AB7" s="6"/>
      <c r="AC7" s="6"/>
      <c r="AD7" s="6"/>
      <c r="AE7" s="6"/>
      <c r="AF7" s="6"/>
      <c r="AG7" s="6"/>
      <c r="AH7" s="6"/>
    </row>
    <row r="8" spans="2:41" ht="15">
      <c r="B8" s="244" t="s">
        <v>196</v>
      </c>
      <c r="C8" s="310" t="s">
        <v>215</v>
      </c>
      <c r="D8"/>
      <c r="E8"/>
      <c r="F8"/>
      <c r="G8"/>
      <c r="H8"/>
      <c r="I8"/>
      <c r="J8"/>
      <c r="K8"/>
      <c r="L8"/>
      <c r="M8"/>
      <c r="N8"/>
      <c r="O8"/>
      <c r="P8"/>
      <c r="Q8"/>
      <c r="R8"/>
      <c r="S8"/>
      <c r="T8"/>
      <c r="U8"/>
      <c r="AA8" s="6"/>
      <c r="AB8" s="6"/>
      <c r="AC8" s="6"/>
      <c r="AD8" s="6"/>
      <c r="AE8" s="6"/>
      <c r="AF8" s="6"/>
      <c r="AG8" s="6"/>
      <c r="AH8" s="6"/>
    </row>
    <row r="9" spans="2:41" ht="15.75" customHeight="1">
      <c r="B9" s="232" t="s">
        <v>202</v>
      </c>
      <c r="C9" s="213" t="s">
        <v>205</v>
      </c>
      <c r="D9"/>
      <c r="E9"/>
      <c r="F9"/>
      <c r="G9"/>
      <c r="H9"/>
      <c r="I9"/>
      <c r="J9"/>
      <c r="K9"/>
      <c r="L9"/>
      <c r="M9"/>
      <c r="N9"/>
      <c r="O9"/>
      <c r="P9"/>
      <c r="Q9"/>
      <c r="R9"/>
      <c r="S9"/>
      <c r="T9"/>
      <c r="U9"/>
      <c r="V9"/>
      <c r="W9"/>
      <c r="X9"/>
      <c r="Y9"/>
      <c r="AE9" s="99"/>
      <c r="AF9" s="100"/>
      <c r="AH9" s="64"/>
    </row>
    <row r="10" spans="2:41" ht="15.75" customHeight="1">
      <c r="B10" s="232" t="s">
        <v>197</v>
      </c>
      <c r="C10" s="213" t="s">
        <v>206</v>
      </c>
      <c r="D10"/>
      <c r="E10"/>
      <c r="F10"/>
      <c r="G10"/>
      <c r="H10"/>
      <c r="I10"/>
      <c r="J10"/>
      <c r="K10"/>
      <c r="L10"/>
      <c r="M10"/>
      <c r="N10"/>
      <c r="O10"/>
      <c r="P10"/>
      <c r="Q10"/>
      <c r="R10"/>
      <c r="S10"/>
      <c r="T10"/>
      <c r="U10"/>
    </row>
    <row r="11" spans="2:41" ht="15.75" customHeight="1">
      <c r="B11" s="232" t="s">
        <v>198</v>
      </c>
      <c r="C11" s="213" t="s">
        <v>207</v>
      </c>
      <c r="D11"/>
      <c r="E11"/>
      <c r="F11"/>
      <c r="G11"/>
      <c r="H11"/>
      <c r="I11"/>
      <c r="J11"/>
      <c r="K11"/>
      <c r="L11"/>
      <c r="M11"/>
      <c r="N11"/>
      <c r="O11"/>
      <c r="P11"/>
      <c r="Q11"/>
      <c r="R11"/>
      <c r="S11"/>
      <c r="T11"/>
      <c r="U11"/>
    </row>
    <row r="12" spans="2:41" ht="15.75" customHeight="1">
      <c r="B12" s="232" t="s">
        <v>216</v>
      </c>
      <c r="C12" s="213" t="s">
        <v>209</v>
      </c>
      <c r="D12"/>
      <c r="E12"/>
      <c r="F12"/>
      <c r="G12"/>
      <c r="H12"/>
      <c r="I12"/>
      <c r="J12"/>
      <c r="K12"/>
      <c r="L12"/>
      <c r="M12"/>
      <c r="N12"/>
      <c r="O12"/>
      <c r="P12"/>
      <c r="Q12"/>
      <c r="R12"/>
      <c r="S12"/>
      <c r="T12"/>
      <c r="U12"/>
    </row>
    <row r="13" spans="2:41" ht="23.45" customHeight="1">
      <c r="B13" s="232" t="s">
        <v>23</v>
      </c>
      <c r="C13" s="213" t="s">
        <v>213</v>
      </c>
      <c r="D13"/>
      <c r="E13"/>
      <c r="F13"/>
      <c r="G13"/>
      <c r="H13"/>
      <c r="I13"/>
      <c r="J13"/>
      <c r="K13"/>
      <c r="L13"/>
      <c r="M13"/>
      <c r="N13"/>
      <c r="O13"/>
      <c r="P13"/>
      <c r="Q13"/>
      <c r="R13"/>
      <c r="S13"/>
      <c r="T13"/>
      <c r="U13"/>
      <c r="V13"/>
      <c r="W13"/>
      <c r="X13" s="4"/>
      <c r="Y13" s="4"/>
    </row>
    <row r="14" spans="2:41" ht="15.75" customHeight="1">
      <c r="B14" s="232" t="s">
        <v>199</v>
      </c>
      <c r="C14" s="213" t="s">
        <v>214</v>
      </c>
      <c r="D14"/>
      <c r="E14"/>
      <c r="F14"/>
      <c r="G14"/>
      <c r="H14"/>
      <c r="I14"/>
      <c r="J14"/>
      <c r="K14"/>
      <c r="L14"/>
      <c r="M14"/>
      <c r="N14"/>
      <c r="O14"/>
      <c r="P14"/>
      <c r="Q14"/>
      <c r="R14"/>
      <c r="S14"/>
      <c r="T14"/>
      <c r="U14"/>
      <c r="AO14" s="64"/>
    </row>
    <row r="15" spans="2:41" ht="15.75" customHeight="1">
      <c r="B15" s="232" t="s">
        <v>200</v>
      </c>
      <c r="C15" s="213" t="s">
        <v>208</v>
      </c>
      <c r="D15"/>
      <c r="E15"/>
      <c r="F15"/>
      <c r="G15"/>
      <c r="H15"/>
      <c r="I15"/>
      <c r="J15"/>
      <c r="K15"/>
      <c r="L15"/>
      <c r="M15"/>
      <c r="N15"/>
      <c r="O15"/>
      <c r="P15"/>
      <c r="Q15"/>
      <c r="R15"/>
      <c r="S15"/>
      <c r="T15"/>
      <c r="U15"/>
      <c r="V15"/>
      <c r="W15"/>
      <c r="X15" s="4"/>
      <c r="Y15" s="4"/>
    </row>
    <row r="16" spans="2:41" ht="15.75" customHeight="1">
      <c r="B16" s="232" t="s">
        <v>201</v>
      </c>
      <c r="C16" s="213" t="s">
        <v>210</v>
      </c>
      <c r="D16"/>
      <c r="E16"/>
      <c r="F16"/>
      <c r="G16"/>
      <c r="H16"/>
      <c r="I16"/>
      <c r="J16"/>
      <c r="K16"/>
      <c r="L16"/>
      <c r="M16"/>
      <c r="N16"/>
      <c r="O16"/>
      <c r="P16"/>
      <c r="Q16"/>
      <c r="R16"/>
      <c r="S16"/>
      <c r="T16"/>
      <c r="U16"/>
      <c r="V16"/>
      <c r="W16"/>
      <c r="X16" s="4"/>
      <c r="Y16" s="4"/>
    </row>
    <row r="17" spans="2:41" ht="15.75" customHeight="1">
      <c r="B17" s="232" t="s">
        <v>203</v>
      </c>
      <c r="C17" s="213" t="s">
        <v>211</v>
      </c>
      <c r="D17"/>
      <c r="E17"/>
      <c r="F17"/>
      <c r="G17"/>
      <c r="H17"/>
      <c r="I17"/>
      <c r="J17"/>
      <c r="K17"/>
      <c r="L17"/>
      <c r="M17"/>
      <c r="N17"/>
      <c r="O17"/>
      <c r="P17"/>
      <c r="Q17"/>
      <c r="R17"/>
      <c r="S17"/>
      <c r="T17"/>
      <c r="U17"/>
      <c r="V17"/>
      <c r="W17"/>
      <c r="X17"/>
      <c r="Y17"/>
      <c r="AD17"/>
      <c r="AE17" s="99"/>
      <c r="AF17" s="100"/>
      <c r="AH17" s="64"/>
    </row>
    <row r="18" spans="2:41" ht="15.75" customHeight="1" thickBot="1">
      <c r="B18" s="247" t="s">
        <v>204</v>
      </c>
      <c r="C18" s="311" t="s">
        <v>212</v>
      </c>
      <c r="D18"/>
      <c r="E18"/>
      <c r="F18"/>
      <c r="G18"/>
      <c r="H18"/>
      <c r="I18"/>
      <c r="J18"/>
      <c r="K18"/>
      <c r="L18"/>
      <c r="M18"/>
      <c r="N18"/>
      <c r="O18"/>
      <c r="P18"/>
      <c r="Q18"/>
      <c r="R18"/>
      <c r="S18"/>
      <c r="T18"/>
      <c r="U18"/>
      <c r="V18"/>
      <c r="W18"/>
      <c r="X18"/>
      <c r="Y18"/>
      <c r="AD18"/>
      <c r="AE18"/>
      <c r="AF18"/>
      <c r="AG18"/>
      <c r="AH18"/>
    </row>
    <row r="19" spans="2:41" ht="15.75" customHeight="1">
      <c r="C19"/>
      <c r="D19"/>
      <c r="E19"/>
      <c r="F19"/>
      <c r="G19"/>
      <c r="H19"/>
      <c r="I19"/>
      <c r="J19"/>
      <c r="K19"/>
      <c r="L19"/>
      <c r="M19"/>
      <c r="N19"/>
      <c r="O19"/>
      <c r="P19"/>
      <c r="Q19"/>
      <c r="R19"/>
      <c r="S19"/>
      <c r="T19"/>
      <c r="U19"/>
      <c r="V19"/>
      <c r="W19"/>
      <c r="X19"/>
      <c r="Y19"/>
      <c r="AD19"/>
      <c r="AE19"/>
      <c r="AF19"/>
      <c r="AG19"/>
      <c r="AH19"/>
    </row>
    <row r="20" spans="2:41" ht="15.75" customHeight="1">
      <c r="C20"/>
      <c r="D20"/>
      <c r="E20"/>
      <c r="F20"/>
      <c r="G20"/>
      <c r="H20"/>
      <c r="I20"/>
      <c r="J20"/>
      <c r="K20"/>
      <c r="L20"/>
      <c r="M20"/>
      <c r="N20"/>
      <c r="O20"/>
      <c r="P20"/>
      <c r="Q20"/>
      <c r="R20"/>
      <c r="S20"/>
      <c r="T20"/>
      <c r="U20"/>
      <c r="V20"/>
      <c r="W20"/>
      <c r="X20"/>
      <c r="Y20"/>
      <c r="AD20"/>
      <c r="AE20"/>
      <c r="AF20"/>
      <c r="AG20"/>
      <c r="AH20"/>
      <c r="AO20" s="64"/>
    </row>
    <row r="21" spans="2:41" ht="15.75" customHeight="1">
      <c r="C21"/>
      <c r="D21"/>
      <c r="E21"/>
      <c r="F21"/>
      <c r="G21"/>
      <c r="H21"/>
      <c r="I21"/>
      <c r="J21"/>
      <c r="K21"/>
      <c r="L21"/>
      <c r="M21"/>
      <c r="N21"/>
      <c r="O21"/>
      <c r="P21"/>
      <c r="Q21"/>
      <c r="R21"/>
      <c r="S21"/>
      <c r="T21"/>
      <c r="U21"/>
      <c r="V21"/>
      <c r="W21"/>
      <c r="X21"/>
      <c r="Y21"/>
      <c r="AD21"/>
      <c r="AE21"/>
      <c r="AF21"/>
      <c r="AG21"/>
      <c r="AH21"/>
    </row>
    <row r="22" spans="2:41" ht="15.75" customHeight="1">
      <c r="C22"/>
      <c r="D22"/>
      <c r="E22"/>
      <c r="F22"/>
      <c r="G22"/>
      <c r="H22"/>
      <c r="I22"/>
      <c r="J22"/>
      <c r="K22"/>
      <c r="L22"/>
      <c r="M22"/>
      <c r="N22"/>
      <c r="O22"/>
      <c r="P22"/>
      <c r="Q22"/>
      <c r="R22"/>
      <c r="S22"/>
      <c r="T22"/>
      <c r="U22"/>
      <c r="V22"/>
      <c r="W22"/>
      <c r="X22"/>
      <c r="Y22"/>
      <c r="AD22"/>
      <c r="AE22"/>
      <c r="AF22"/>
      <c r="AG22"/>
      <c r="AH22"/>
    </row>
    <row r="23" spans="2:41" ht="15.75" customHeight="1">
      <c r="C23"/>
      <c r="D23"/>
      <c r="E23"/>
      <c r="F23"/>
      <c r="G23"/>
      <c r="H23"/>
      <c r="I23"/>
      <c r="J23"/>
      <c r="K23"/>
      <c r="L23"/>
      <c r="M23"/>
      <c r="N23"/>
      <c r="O23"/>
      <c r="P23"/>
      <c r="Q23"/>
      <c r="R23"/>
      <c r="S23"/>
      <c r="T23"/>
      <c r="U23"/>
      <c r="V23"/>
      <c r="W23"/>
      <c r="X23"/>
      <c r="Y23"/>
      <c r="AD23"/>
      <c r="AE23"/>
      <c r="AF23"/>
      <c r="AG23"/>
      <c r="AH23"/>
      <c r="AJ23"/>
      <c r="AK23"/>
    </row>
    <row r="24" spans="2:41" ht="15.75" customHeight="1">
      <c r="C24"/>
      <c r="D24"/>
      <c r="E24"/>
      <c r="F24"/>
      <c r="G24"/>
      <c r="H24"/>
      <c r="I24"/>
      <c r="J24"/>
      <c r="K24"/>
      <c r="L24"/>
      <c r="M24"/>
      <c r="N24"/>
      <c r="O24"/>
      <c r="P24"/>
      <c r="Q24"/>
      <c r="R24"/>
      <c r="S24"/>
      <c r="T24"/>
      <c r="U24"/>
      <c r="V24"/>
      <c r="W24"/>
      <c r="X24"/>
      <c r="Y24"/>
      <c r="AD24"/>
      <c r="AE24"/>
      <c r="AF24"/>
      <c r="AG24"/>
      <c r="AH24"/>
      <c r="AO24" s="64"/>
    </row>
    <row r="25" spans="2:41" ht="15.75" customHeight="1">
      <c r="C25"/>
      <c r="D25"/>
      <c r="E25"/>
      <c r="F25"/>
      <c r="G25"/>
      <c r="H25"/>
      <c r="I25"/>
      <c r="J25"/>
      <c r="K25"/>
      <c r="L25"/>
      <c r="M25"/>
      <c r="N25"/>
      <c r="O25"/>
      <c r="P25"/>
      <c r="Q25"/>
      <c r="R25"/>
      <c r="S25"/>
      <c r="T25"/>
      <c r="U25"/>
      <c r="V25"/>
      <c r="W25"/>
      <c r="X25"/>
      <c r="Y25"/>
      <c r="AD25"/>
      <c r="AE25"/>
      <c r="AF25"/>
      <c r="AG25"/>
      <c r="AH25"/>
      <c r="AJ25"/>
      <c r="AK25"/>
      <c r="AL25"/>
    </row>
    <row r="26" spans="2:41" ht="15.75" customHeight="1">
      <c r="C26"/>
      <c r="D26"/>
      <c r="E26"/>
      <c r="F26"/>
      <c r="G26"/>
      <c r="H26"/>
      <c r="I26"/>
      <c r="J26"/>
      <c r="K26"/>
      <c r="L26"/>
      <c r="M26"/>
      <c r="N26"/>
      <c r="O26"/>
      <c r="P26"/>
      <c r="Q26"/>
      <c r="R26"/>
      <c r="S26"/>
      <c r="T26"/>
      <c r="U26"/>
      <c r="V26"/>
      <c r="W26"/>
      <c r="X26"/>
      <c r="Y26"/>
      <c r="AD26"/>
      <c r="AE26"/>
      <c r="AF26"/>
      <c r="AG26"/>
      <c r="AH26"/>
      <c r="AJ26"/>
      <c r="AK26"/>
      <c r="AL26"/>
    </row>
    <row r="27" spans="2:41" ht="15.75" customHeight="1">
      <c r="C27"/>
      <c r="D27"/>
      <c r="E27"/>
      <c r="F27"/>
      <c r="G27"/>
      <c r="H27"/>
      <c r="I27"/>
      <c r="J27"/>
      <c r="K27"/>
      <c r="L27"/>
      <c r="M27"/>
      <c r="N27"/>
      <c r="O27"/>
      <c r="P27"/>
      <c r="Q27"/>
      <c r="R27"/>
      <c r="S27"/>
      <c r="T27"/>
      <c r="U27"/>
      <c r="V27"/>
      <c r="W27"/>
      <c r="X27"/>
      <c r="Y27"/>
      <c r="AD27"/>
      <c r="AE27"/>
      <c r="AF27"/>
      <c r="AG27"/>
      <c r="AH27"/>
      <c r="AJ27"/>
      <c r="AK27"/>
      <c r="AL27"/>
    </row>
    <row r="28" spans="2:41" ht="15.75" customHeight="1">
      <c r="C28"/>
      <c r="D28"/>
      <c r="E28"/>
      <c r="F28"/>
      <c r="G28"/>
      <c r="H28"/>
      <c r="I28"/>
      <c r="J28"/>
      <c r="K28"/>
      <c r="L28"/>
      <c r="M28"/>
      <c r="N28"/>
      <c r="O28"/>
      <c r="P28"/>
      <c r="Q28"/>
      <c r="R28"/>
      <c r="S28"/>
      <c r="T28"/>
      <c r="U28"/>
      <c r="V28"/>
      <c r="W28"/>
      <c r="X28"/>
      <c r="Y28"/>
      <c r="AD28"/>
      <c r="AE28"/>
      <c r="AF28"/>
      <c r="AJ28"/>
      <c r="AK28"/>
      <c r="AL28"/>
      <c r="AO28" s="64"/>
    </row>
    <row r="29" spans="2:41" ht="15.75" customHeight="1">
      <c r="C29"/>
      <c r="D29"/>
      <c r="E29"/>
      <c r="F29"/>
      <c r="G29"/>
      <c r="H29"/>
      <c r="I29"/>
      <c r="J29"/>
      <c r="K29"/>
      <c r="L29"/>
      <c r="M29"/>
      <c r="N29"/>
      <c r="O29"/>
      <c r="P29"/>
      <c r="Q29"/>
      <c r="R29"/>
      <c r="S29"/>
      <c r="T29"/>
      <c r="U29"/>
      <c r="V29"/>
      <c r="W29"/>
      <c r="X29"/>
      <c r="Y29"/>
      <c r="AD29"/>
      <c r="AE29"/>
      <c r="AF29"/>
      <c r="AJ29"/>
      <c r="AK29"/>
      <c r="AL29"/>
    </row>
    <row r="30" spans="2:41" ht="15.75" customHeight="1">
      <c r="C30"/>
      <c r="D30"/>
      <c r="E30"/>
      <c r="F30"/>
      <c r="G30"/>
      <c r="H30"/>
      <c r="I30"/>
      <c r="J30"/>
      <c r="K30"/>
      <c r="L30"/>
      <c r="M30"/>
      <c r="N30"/>
      <c r="O30"/>
      <c r="P30"/>
      <c r="Q30"/>
      <c r="R30"/>
      <c r="S30"/>
      <c r="T30"/>
      <c r="U30"/>
      <c r="V30"/>
      <c r="W30"/>
      <c r="X30"/>
      <c r="Y30"/>
      <c r="AD30"/>
      <c r="AE30"/>
      <c r="AF30"/>
      <c r="AJ30"/>
      <c r="AK30"/>
      <c r="AL30"/>
    </row>
    <row r="31" spans="2:41" ht="15.75" customHeight="1">
      <c r="C31"/>
      <c r="D31"/>
      <c r="E31"/>
      <c r="F31"/>
      <c r="G31"/>
      <c r="H31"/>
      <c r="I31"/>
      <c r="J31"/>
      <c r="K31"/>
      <c r="L31"/>
      <c r="M31"/>
      <c r="N31"/>
      <c r="O31"/>
      <c r="P31"/>
      <c r="Q31"/>
      <c r="R31"/>
      <c r="S31"/>
      <c r="T31"/>
      <c r="U31"/>
      <c r="V31"/>
      <c r="W31"/>
      <c r="X31"/>
      <c r="Y31"/>
      <c r="AD31"/>
      <c r="AE31"/>
      <c r="AF31"/>
      <c r="AJ31"/>
      <c r="AK31"/>
      <c r="AL31"/>
    </row>
    <row r="32" spans="2:41" ht="15.75" customHeight="1">
      <c r="C32"/>
      <c r="D32"/>
      <c r="E32"/>
      <c r="F32"/>
      <c r="G32"/>
      <c r="H32"/>
      <c r="I32"/>
      <c r="J32"/>
      <c r="K32"/>
      <c r="L32"/>
      <c r="M32"/>
      <c r="N32"/>
      <c r="O32"/>
      <c r="P32"/>
      <c r="Q32"/>
      <c r="R32"/>
      <c r="S32"/>
      <c r="T32"/>
      <c r="U32"/>
      <c r="V32"/>
      <c r="W32"/>
      <c r="X32"/>
      <c r="Y32"/>
      <c r="AD32"/>
      <c r="AE32"/>
      <c r="AF32"/>
      <c r="AJ32"/>
      <c r="AK32"/>
      <c r="AL32"/>
      <c r="AO32" s="64"/>
    </row>
    <row r="33" spans="3:41" ht="15.75" customHeight="1">
      <c r="C33"/>
      <c r="D33"/>
      <c r="E33"/>
      <c r="F33"/>
      <c r="G33"/>
      <c r="H33"/>
      <c r="I33"/>
      <c r="J33"/>
      <c r="K33"/>
      <c r="L33"/>
      <c r="M33"/>
      <c r="N33"/>
      <c r="O33"/>
      <c r="P33"/>
      <c r="Q33"/>
      <c r="R33"/>
      <c r="S33"/>
      <c r="T33"/>
      <c r="U33"/>
      <c r="V33" s="6"/>
      <c r="W33" s="6"/>
      <c r="X33" s="6"/>
      <c r="Y33" s="6"/>
      <c r="Z33" s="6"/>
      <c r="AA33" s="6"/>
      <c r="AD33"/>
      <c r="AE33"/>
      <c r="AF33"/>
      <c r="AG33"/>
      <c r="AH33"/>
      <c r="AJ33"/>
      <c r="AK33"/>
      <c r="AL33"/>
      <c r="AO33" s="64"/>
    </row>
    <row r="34" spans="3:41" ht="15.75" customHeight="1">
      <c r="C34"/>
      <c r="D34"/>
      <c r="E34"/>
      <c r="F34"/>
      <c r="G34"/>
      <c r="H34"/>
      <c r="I34"/>
      <c r="J34"/>
      <c r="K34"/>
      <c r="L34"/>
      <c r="M34"/>
      <c r="N34"/>
      <c r="O34"/>
      <c r="P34"/>
      <c r="Q34"/>
      <c r="R34"/>
      <c r="S34"/>
      <c r="T34"/>
      <c r="U34"/>
      <c r="V34" s="6"/>
      <c r="W34" s="6"/>
      <c r="X34" s="6"/>
      <c r="Y34" s="6"/>
      <c r="Z34" s="6"/>
      <c r="AA34" s="6"/>
      <c r="AD34"/>
      <c r="AE34"/>
      <c r="AF34"/>
      <c r="AG34"/>
      <c r="AH34"/>
      <c r="AJ34"/>
      <c r="AK34"/>
      <c r="AL34"/>
    </row>
    <row r="35" spans="3:41" ht="16.5" customHeight="1">
      <c r="C35"/>
      <c r="D35"/>
      <c r="E35"/>
      <c r="F35"/>
      <c r="G35"/>
      <c r="H35"/>
      <c r="I35"/>
      <c r="J35"/>
      <c r="K35"/>
      <c r="L35"/>
      <c r="M35"/>
      <c r="N35"/>
      <c r="O35"/>
      <c r="P35"/>
      <c r="Q35"/>
      <c r="R35"/>
      <c r="S35"/>
      <c r="T35"/>
      <c r="U35"/>
      <c r="V35" s="6"/>
      <c r="W35" s="6"/>
      <c r="X35" s="6"/>
      <c r="Y35" s="6"/>
      <c r="Z35" s="6"/>
      <c r="AA35" s="6"/>
      <c r="AD35"/>
      <c r="AE35"/>
      <c r="AF35"/>
      <c r="AG35"/>
      <c r="AH35"/>
      <c r="AJ35"/>
      <c r="AK35"/>
      <c r="AL35"/>
    </row>
    <row r="36" spans="3:41" ht="16.5" customHeight="1">
      <c r="C36"/>
      <c r="D36"/>
      <c r="E36"/>
      <c r="F36"/>
      <c r="G36"/>
      <c r="H36"/>
      <c r="I36"/>
      <c r="J36"/>
      <c r="K36"/>
      <c r="L36"/>
      <c r="M36"/>
      <c r="N36"/>
      <c r="O36"/>
      <c r="P36"/>
      <c r="Q36"/>
      <c r="R36"/>
      <c r="S36"/>
      <c r="T36"/>
      <c r="U36"/>
      <c r="V36" s="6"/>
      <c r="W36" s="6"/>
      <c r="X36" s="6"/>
      <c r="Y36" s="6"/>
      <c r="Z36" s="6"/>
      <c r="AA36" s="6"/>
      <c r="AD36"/>
      <c r="AE36"/>
      <c r="AF36"/>
      <c r="AG36"/>
      <c r="AH36"/>
      <c r="AJ36"/>
      <c r="AK36"/>
      <c r="AL36"/>
    </row>
    <row r="37" spans="3:41" ht="15">
      <c r="C37"/>
      <c r="D37"/>
      <c r="E37"/>
      <c r="F37"/>
      <c r="G37"/>
      <c r="H37"/>
      <c r="I37"/>
      <c r="J37"/>
      <c r="K37"/>
      <c r="L37"/>
      <c r="M37"/>
      <c r="N37"/>
      <c r="O37"/>
      <c r="P37"/>
      <c r="Q37"/>
      <c r="R37"/>
      <c r="S37"/>
      <c r="T37"/>
      <c r="U37"/>
      <c r="V37" s="6"/>
      <c r="W37" s="6"/>
      <c r="X37" s="6"/>
      <c r="Y37" s="6"/>
      <c r="Z37" s="6"/>
      <c r="AA37" s="6"/>
      <c r="AD37"/>
      <c r="AE37"/>
      <c r="AF37"/>
      <c r="AG37"/>
      <c r="AH37"/>
      <c r="AJ37"/>
      <c r="AK37"/>
      <c r="AL37"/>
    </row>
    <row r="38" spans="3:41" ht="15" customHeight="1">
      <c r="C38"/>
      <c r="D38"/>
      <c r="E38"/>
      <c r="F38"/>
      <c r="G38"/>
      <c r="H38"/>
      <c r="I38"/>
      <c r="J38"/>
      <c r="K38"/>
      <c r="L38"/>
      <c r="M38"/>
      <c r="N38"/>
      <c r="O38"/>
      <c r="P38"/>
      <c r="Q38"/>
      <c r="R38"/>
      <c r="S38"/>
      <c r="T38"/>
      <c r="U38"/>
      <c r="V38"/>
      <c r="W38"/>
      <c r="X38"/>
      <c r="Y38"/>
      <c r="Z38"/>
      <c r="AA38"/>
      <c r="AB38"/>
      <c r="AC38"/>
      <c r="AD38"/>
      <c r="AE38"/>
      <c r="AF38"/>
      <c r="AG38"/>
      <c r="AH38"/>
      <c r="AJ38"/>
      <c r="AK38"/>
      <c r="AL38"/>
    </row>
    <row r="39" spans="3:41" ht="14.45" customHeight="1">
      <c r="C39"/>
      <c r="D39"/>
      <c r="E39"/>
      <c r="F39"/>
      <c r="G39"/>
      <c r="H39"/>
      <c r="I39"/>
      <c r="J39"/>
      <c r="K39"/>
      <c r="L39"/>
      <c r="M39"/>
      <c r="N39"/>
      <c r="O39"/>
      <c r="P39"/>
      <c r="Q39"/>
      <c r="R39"/>
      <c r="S39"/>
      <c r="T39"/>
      <c r="U39"/>
      <c r="V39"/>
      <c r="W39"/>
      <c r="X39"/>
      <c r="Y39"/>
      <c r="Z39"/>
      <c r="AA39"/>
      <c r="AB39"/>
      <c r="AC39"/>
      <c r="AD39"/>
      <c r="AE39"/>
      <c r="AF39"/>
      <c r="AG39"/>
      <c r="AH39"/>
      <c r="AJ39"/>
      <c r="AK39"/>
      <c r="AL39"/>
    </row>
    <row r="40" spans="3:41" ht="12.95" customHeight="1">
      <c r="C40"/>
      <c r="D40"/>
      <c r="E40"/>
      <c r="F40"/>
      <c r="G40"/>
      <c r="H40"/>
      <c r="I40"/>
      <c r="J40"/>
      <c r="K40"/>
      <c r="L40"/>
      <c r="M40"/>
      <c r="N40"/>
      <c r="O40"/>
      <c r="P40"/>
      <c r="Q40"/>
      <c r="R40"/>
      <c r="S40"/>
      <c r="T40"/>
      <c r="U40"/>
      <c r="V40"/>
      <c r="W40"/>
      <c r="X40"/>
      <c r="Y40"/>
      <c r="Z40"/>
      <c r="AA40"/>
      <c r="AB40"/>
      <c r="AC40"/>
      <c r="AD40"/>
      <c r="AE40"/>
      <c r="AF40"/>
      <c r="AG40"/>
      <c r="AH40"/>
      <c r="AJ40"/>
      <c r="AK40"/>
      <c r="AL40"/>
    </row>
    <row r="41" spans="3:41" ht="12.95" customHeight="1">
      <c r="C41"/>
      <c r="D41"/>
      <c r="E41"/>
      <c r="F41"/>
      <c r="G41"/>
      <c r="H41"/>
      <c r="I41"/>
      <c r="J41"/>
      <c r="K41"/>
      <c r="L41"/>
      <c r="M41"/>
      <c r="N41"/>
      <c r="O41"/>
      <c r="P41"/>
      <c r="Q41"/>
      <c r="R41"/>
      <c r="S41"/>
      <c r="T41"/>
      <c r="U41"/>
      <c r="V41"/>
      <c r="W41"/>
      <c r="X41"/>
      <c r="Y41"/>
      <c r="Z41"/>
      <c r="AA41"/>
      <c r="AB41"/>
      <c r="AC41"/>
      <c r="AD41"/>
      <c r="AE41"/>
      <c r="AF41"/>
      <c r="AG41"/>
      <c r="AH41"/>
      <c r="AJ41"/>
      <c r="AK41"/>
      <c r="AL41"/>
    </row>
    <row r="42" spans="3:41" ht="12.95" customHeight="1">
      <c r="C42"/>
      <c r="D42"/>
      <c r="E42"/>
      <c r="F42"/>
      <c r="G42"/>
      <c r="H42"/>
      <c r="I42"/>
      <c r="J42"/>
      <c r="K42"/>
      <c r="L42"/>
      <c r="M42"/>
      <c r="N42"/>
      <c r="O42"/>
      <c r="P42"/>
      <c r="Q42"/>
      <c r="R42"/>
      <c r="S42"/>
      <c r="T42"/>
      <c r="U42"/>
      <c r="V42"/>
      <c r="W42"/>
      <c r="X42"/>
      <c r="Y42"/>
      <c r="Z42" s="6"/>
      <c r="AA42" s="6"/>
      <c r="AD42"/>
      <c r="AE42"/>
      <c r="AF42"/>
      <c r="AG42"/>
      <c r="AH42"/>
      <c r="AJ42"/>
      <c r="AK42"/>
      <c r="AL42"/>
    </row>
    <row r="43" spans="3:41" ht="24.95" customHeight="1">
      <c r="C43"/>
      <c r="D43"/>
      <c r="E43"/>
      <c r="F43"/>
      <c r="G43"/>
      <c r="H43"/>
      <c r="I43"/>
      <c r="J43"/>
      <c r="K43"/>
      <c r="L43"/>
      <c r="M43"/>
      <c r="N43"/>
      <c r="O43"/>
      <c r="P43"/>
      <c r="Q43"/>
      <c r="R43"/>
      <c r="S43"/>
      <c r="T43"/>
      <c r="U43"/>
      <c r="V43"/>
      <c r="W43"/>
      <c r="X43"/>
      <c r="Y43"/>
      <c r="AD43"/>
      <c r="AE43"/>
      <c r="AF43"/>
      <c r="AG43"/>
      <c r="AH43"/>
      <c r="AJ43"/>
      <c r="AK43"/>
      <c r="AL43"/>
    </row>
    <row r="44" spans="3:41" ht="15">
      <c r="C44"/>
      <c r="D44"/>
      <c r="E44"/>
      <c r="F44"/>
      <c r="G44"/>
      <c r="H44"/>
      <c r="I44"/>
      <c r="J44"/>
      <c r="K44"/>
      <c r="L44"/>
      <c r="M44"/>
      <c r="N44"/>
      <c r="O44"/>
      <c r="P44"/>
      <c r="Q44"/>
      <c r="R44"/>
      <c r="S44"/>
      <c r="T44"/>
      <c r="U44"/>
      <c r="V44"/>
      <c r="W44"/>
      <c r="X44"/>
      <c r="Y44"/>
      <c r="AD44"/>
      <c r="AE44"/>
      <c r="AF44"/>
      <c r="AG44"/>
      <c r="AH44"/>
      <c r="AJ44"/>
      <c r="AK44"/>
      <c r="AL44"/>
    </row>
    <row r="45" spans="3:41" ht="15" customHeight="1">
      <c r="C45"/>
      <c r="D45"/>
      <c r="E45"/>
      <c r="F45"/>
      <c r="G45"/>
      <c r="H45"/>
      <c r="I45"/>
      <c r="J45"/>
      <c r="K45"/>
      <c r="L45"/>
      <c r="M45"/>
      <c r="N45"/>
      <c r="O45"/>
      <c r="P45"/>
      <c r="Q45"/>
      <c r="R45"/>
      <c r="S45"/>
      <c r="T45"/>
      <c r="U45"/>
      <c r="V45"/>
      <c r="W45"/>
      <c r="X45"/>
      <c r="Y45"/>
      <c r="AD45"/>
      <c r="AE45"/>
      <c r="AF45"/>
      <c r="AG45"/>
      <c r="AH45"/>
      <c r="AJ45"/>
      <c r="AK45"/>
      <c r="AL45"/>
    </row>
    <row r="46" spans="3:41" ht="15">
      <c r="C46"/>
      <c r="D46"/>
      <c r="E46"/>
      <c r="F46"/>
      <c r="G46"/>
      <c r="H46"/>
      <c r="I46"/>
      <c r="J46"/>
      <c r="K46"/>
      <c r="L46"/>
      <c r="M46"/>
      <c r="N46"/>
      <c r="O46"/>
      <c r="P46"/>
      <c r="Q46"/>
      <c r="R46"/>
      <c r="S46"/>
      <c r="T46"/>
      <c r="U46"/>
      <c r="V46"/>
      <c r="W46"/>
      <c r="X46"/>
      <c r="Y46"/>
      <c r="AD46"/>
      <c r="AE46"/>
      <c r="AF46"/>
      <c r="AG46"/>
      <c r="AH46"/>
      <c r="AJ46"/>
      <c r="AK46"/>
      <c r="AL46"/>
    </row>
    <row r="47" spans="3:41" ht="24.95" customHeight="1">
      <c r="C47"/>
      <c r="D47"/>
      <c r="E47"/>
      <c r="F47"/>
      <c r="G47"/>
      <c r="H47"/>
      <c r="I47"/>
      <c r="J47"/>
      <c r="K47"/>
      <c r="L47"/>
      <c r="M47"/>
      <c r="N47"/>
      <c r="O47"/>
      <c r="P47"/>
      <c r="Q47"/>
      <c r="R47"/>
      <c r="S47"/>
      <c r="T47"/>
      <c r="U47"/>
      <c r="V47"/>
      <c r="W47"/>
      <c r="X47"/>
      <c r="Y47"/>
      <c r="AD47"/>
      <c r="AE47"/>
      <c r="AF47"/>
      <c r="AG47"/>
      <c r="AJ47"/>
      <c r="AK47"/>
      <c r="AL47"/>
    </row>
    <row r="48" spans="3:41" ht="15">
      <c r="C48"/>
      <c r="D48"/>
      <c r="E48"/>
      <c r="F48"/>
      <c r="G48"/>
      <c r="H48"/>
      <c r="I48"/>
      <c r="J48"/>
      <c r="K48"/>
      <c r="L48"/>
      <c r="M48"/>
      <c r="N48"/>
      <c r="O48"/>
      <c r="P48"/>
      <c r="Q48"/>
      <c r="R48"/>
      <c r="S48"/>
      <c r="T48"/>
      <c r="U48"/>
      <c r="V48"/>
      <c r="W48"/>
      <c r="X48"/>
      <c r="Y48"/>
      <c r="AD48"/>
      <c r="AE48"/>
      <c r="AJ48"/>
      <c r="AK48"/>
      <c r="AL48"/>
    </row>
    <row r="49" spans="3:38" ht="15" customHeight="1">
      <c r="C49"/>
      <c r="D49"/>
      <c r="E49"/>
      <c r="F49"/>
      <c r="G49"/>
      <c r="H49"/>
      <c r="I49"/>
      <c r="J49"/>
      <c r="K49"/>
      <c r="L49"/>
      <c r="M49"/>
      <c r="N49"/>
      <c r="O49"/>
      <c r="P49"/>
      <c r="Q49"/>
      <c r="R49"/>
      <c r="S49"/>
      <c r="T49"/>
      <c r="U49"/>
      <c r="V49"/>
      <c r="W49"/>
      <c r="X49"/>
      <c r="Y49"/>
      <c r="AD49"/>
      <c r="AE49"/>
      <c r="AJ49"/>
      <c r="AK49"/>
      <c r="AL49"/>
    </row>
    <row r="50" spans="3:38" ht="15">
      <c r="C50"/>
      <c r="D50"/>
      <c r="E50"/>
      <c r="F50"/>
      <c r="G50"/>
      <c r="H50"/>
      <c r="I50"/>
      <c r="J50"/>
      <c r="K50"/>
      <c r="L50"/>
      <c r="M50"/>
      <c r="N50"/>
      <c r="O50"/>
      <c r="P50"/>
      <c r="Q50"/>
      <c r="R50"/>
      <c r="S50"/>
      <c r="T50"/>
      <c r="U50"/>
      <c r="V50"/>
      <c r="W50"/>
      <c r="X50"/>
      <c r="Y50"/>
      <c r="AD50"/>
      <c r="AE50"/>
      <c r="AJ50"/>
      <c r="AK50"/>
      <c r="AL50"/>
    </row>
    <row r="51" spans="3:38" ht="15" customHeight="1">
      <c r="C51"/>
      <c r="D51"/>
      <c r="E51"/>
      <c r="F51"/>
      <c r="G51"/>
      <c r="H51"/>
      <c r="I51"/>
      <c r="J51"/>
      <c r="K51"/>
      <c r="L51"/>
      <c r="M51"/>
      <c r="N51"/>
      <c r="O51"/>
      <c r="P51"/>
      <c r="Q51"/>
      <c r="R51"/>
      <c r="S51"/>
      <c r="T51"/>
      <c r="U51"/>
      <c r="V51"/>
      <c r="W51"/>
      <c r="X51"/>
      <c r="Y51"/>
      <c r="AD51"/>
      <c r="AE51"/>
      <c r="AJ51"/>
      <c r="AK51"/>
      <c r="AL51"/>
    </row>
    <row r="52" spans="3:38" ht="15">
      <c r="C52"/>
      <c r="D52"/>
      <c r="E52"/>
      <c r="F52"/>
      <c r="G52"/>
      <c r="H52"/>
      <c r="I52"/>
      <c r="J52"/>
      <c r="K52"/>
      <c r="L52"/>
      <c r="M52"/>
      <c r="N52"/>
      <c r="O52"/>
      <c r="P52"/>
      <c r="Q52"/>
      <c r="R52"/>
      <c r="S52"/>
      <c r="T52"/>
      <c r="U52"/>
      <c r="V52"/>
      <c r="W52"/>
      <c r="X52"/>
      <c r="Y52"/>
      <c r="AD52"/>
      <c r="AE52"/>
      <c r="AJ52"/>
      <c r="AK52"/>
      <c r="AL52"/>
    </row>
    <row r="53" spans="3:38" ht="15">
      <c r="C53"/>
      <c r="D53"/>
      <c r="E53"/>
      <c r="F53"/>
      <c r="G53"/>
      <c r="H53"/>
      <c r="I53"/>
      <c r="J53"/>
      <c r="K53"/>
      <c r="L53"/>
      <c r="M53"/>
      <c r="N53"/>
      <c r="O53"/>
      <c r="P53"/>
      <c r="Q53"/>
      <c r="R53"/>
      <c r="S53"/>
      <c r="T53"/>
      <c r="U53"/>
      <c r="V53"/>
      <c r="W53"/>
      <c r="X53"/>
      <c r="Y53"/>
      <c r="AD53"/>
      <c r="AE53"/>
      <c r="AJ53"/>
      <c r="AK53"/>
      <c r="AL53"/>
    </row>
    <row r="54" spans="3:38" ht="15">
      <c r="C54"/>
      <c r="D54"/>
      <c r="E54"/>
      <c r="F54"/>
      <c r="G54"/>
      <c r="H54"/>
      <c r="I54"/>
      <c r="J54"/>
      <c r="K54"/>
      <c r="L54"/>
      <c r="M54"/>
      <c r="N54"/>
      <c r="O54"/>
      <c r="P54"/>
      <c r="Q54"/>
      <c r="R54"/>
      <c r="S54"/>
      <c r="T54"/>
      <c r="U54"/>
      <c r="V54"/>
      <c r="W54"/>
      <c r="X54"/>
      <c r="Y54"/>
      <c r="AD54"/>
      <c r="AE54"/>
      <c r="AJ54"/>
      <c r="AK54"/>
      <c r="AL54"/>
    </row>
    <row r="55" spans="3:38" ht="15">
      <c r="C55"/>
      <c r="D55"/>
      <c r="E55"/>
      <c r="F55"/>
      <c r="G55"/>
      <c r="H55"/>
      <c r="I55"/>
      <c r="J55"/>
      <c r="K55"/>
      <c r="L55"/>
      <c r="M55"/>
      <c r="N55"/>
      <c r="O55"/>
      <c r="P55"/>
      <c r="Q55"/>
      <c r="R55"/>
      <c r="S55"/>
      <c r="T55"/>
      <c r="U55"/>
      <c r="W55"/>
      <c r="X55"/>
      <c r="Y55"/>
      <c r="AD55"/>
      <c r="AE55"/>
      <c r="AJ55"/>
      <c r="AK55"/>
      <c r="AL55"/>
    </row>
    <row r="56" spans="3:38" ht="15">
      <c r="W56"/>
      <c r="X56"/>
      <c r="Y56"/>
      <c r="AD56"/>
      <c r="AE56"/>
      <c r="AJ56"/>
      <c r="AK56"/>
      <c r="AL56"/>
    </row>
    <row r="57" spans="3:38" ht="15">
      <c r="W57"/>
      <c r="X57"/>
      <c r="Y57"/>
      <c r="AD57"/>
      <c r="AE57"/>
      <c r="AJ57"/>
      <c r="AK57"/>
      <c r="AL57"/>
    </row>
    <row r="58" spans="3:38" ht="15">
      <c r="W58"/>
      <c r="X58"/>
      <c r="Y58"/>
      <c r="AD58"/>
      <c r="AE58"/>
      <c r="AJ58"/>
      <c r="AK58"/>
      <c r="AL58"/>
    </row>
    <row r="59" spans="3:38" ht="15">
      <c r="W59"/>
      <c r="X59"/>
      <c r="Y59"/>
      <c r="AD59"/>
      <c r="AE59"/>
      <c r="AJ59"/>
      <c r="AK59"/>
      <c r="AL59"/>
    </row>
    <row r="60" spans="3:38" ht="15">
      <c r="W60"/>
      <c r="X60"/>
      <c r="Y60"/>
      <c r="AD60"/>
      <c r="AE60"/>
      <c r="AJ60"/>
      <c r="AK60"/>
      <c r="AL60"/>
    </row>
    <row r="61" spans="3:38" ht="15">
      <c r="AD61"/>
      <c r="AE61"/>
      <c r="AJ61"/>
      <c r="AK61"/>
      <c r="AL61"/>
    </row>
    <row r="62" spans="3:38" ht="15">
      <c r="AD62"/>
      <c r="AE62"/>
      <c r="AJ62"/>
      <c r="AK62"/>
      <c r="AL62"/>
    </row>
    <row r="63" spans="3:38" ht="15">
      <c r="AD63"/>
      <c r="AE63"/>
      <c r="AJ63"/>
      <c r="AK63"/>
      <c r="AL63"/>
    </row>
    <row r="64" spans="3:38" ht="15">
      <c r="AD64"/>
      <c r="AE64"/>
      <c r="AJ64"/>
      <c r="AK64"/>
      <c r="AL64"/>
    </row>
    <row r="65" spans="30:38" ht="15">
      <c r="AD65"/>
      <c r="AE65"/>
      <c r="AJ65"/>
      <c r="AK65"/>
      <c r="AL65"/>
    </row>
    <row r="66" spans="30:38" ht="15">
      <c r="AJ66"/>
      <c r="AK66"/>
      <c r="AL66"/>
    </row>
    <row r="67" spans="30:38" ht="15">
      <c r="AJ67"/>
      <c r="AK67"/>
      <c r="AL67"/>
    </row>
  </sheetData>
  <pageMargins left="0.7" right="0.7" top="0.75" bottom="0.75" header="0.3" footer="0.3"/>
  <pageSetup paperSize="9" scale="90" orientation="portrait" r:id="rId1"/>
  <headerFooter>
    <oddHeader>&amp;C&amp;"Aptos"&amp;10&amp;K000000 Internal&amp;1#_x000D_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D057-4033-4E08-AD55-4BC185F3709F}">
  <sheetPr codeName="Sheet10"/>
  <dimension ref="B4:S149"/>
  <sheetViews>
    <sheetView showGridLines="0" view="pageBreakPreview" topLeftCell="A45" zoomScale="70" zoomScaleNormal="85" zoomScaleSheetLayoutView="70" workbookViewId="0">
      <selection activeCell="B8" sqref="B8:B76"/>
    </sheetView>
  </sheetViews>
  <sheetFormatPr defaultColWidth="9.140625" defaultRowHeight="12.75"/>
  <cols>
    <col min="1" max="1" width="5" style="10" customWidth="1"/>
    <col min="2" max="2" width="53.42578125" style="10" customWidth="1"/>
    <col min="3" max="3" width="39.28515625" style="10" customWidth="1"/>
    <col min="4" max="4" width="23.5703125" style="69" customWidth="1"/>
    <col min="5" max="5" width="24.28515625" style="69" customWidth="1"/>
    <col min="6" max="6" width="53.7109375" style="69" customWidth="1"/>
    <col min="7" max="16384" width="9.140625" style="10"/>
  </cols>
  <sheetData>
    <row r="4" spans="2:19" ht="24.75">
      <c r="B4" s="144" t="s">
        <v>375</v>
      </c>
    </row>
    <row r="5" spans="2:19" s="60" customFormat="1" ht="20.45" customHeight="1">
      <c r="B5" s="252" t="str">
        <f>Property</f>
        <v>FLORENC OFFICE CENTRE</v>
      </c>
      <c r="C5" s="312"/>
      <c r="D5" s="313"/>
      <c r="E5" s="313"/>
      <c r="F5" s="313"/>
      <c r="G5" s="313"/>
      <c r="H5" s="313"/>
      <c r="I5" s="313"/>
      <c r="J5" s="10"/>
      <c r="K5" s="10"/>
      <c r="L5" s="10"/>
      <c r="M5" s="10"/>
      <c r="N5" s="10"/>
      <c r="O5" s="10"/>
      <c r="P5" s="10"/>
      <c r="Q5" s="10"/>
      <c r="R5" s="10"/>
      <c r="S5" s="10"/>
    </row>
    <row r="6" spans="2:19">
      <c r="B6" s="11"/>
    </row>
    <row r="7" spans="2:19">
      <c r="D7" s="10"/>
      <c r="E7" s="10"/>
      <c r="F7" s="10"/>
    </row>
    <row r="8" spans="2:19">
      <c r="B8" s="10" t="s">
        <v>162</v>
      </c>
      <c r="D8" s="10"/>
      <c r="E8" s="10"/>
      <c r="F8" s="10"/>
    </row>
    <row r="9" spans="2:19">
      <c r="B9" s="10" t="s">
        <v>163</v>
      </c>
      <c r="D9" s="10"/>
      <c r="E9" s="10"/>
      <c r="F9" s="10"/>
    </row>
    <row r="10" spans="2:19">
      <c r="B10" s="10" t="s">
        <v>164</v>
      </c>
      <c r="D10" s="10"/>
      <c r="E10" s="10"/>
      <c r="F10" s="10"/>
    </row>
    <row r="11" spans="2:19">
      <c r="B11" s="104" t="s">
        <v>305</v>
      </c>
      <c r="D11" s="10"/>
      <c r="E11" s="10"/>
      <c r="F11" s="10"/>
    </row>
    <row r="12" spans="2:19">
      <c r="B12" s="104"/>
      <c r="D12" s="10"/>
      <c r="E12" s="10"/>
      <c r="F12" s="10"/>
    </row>
    <row r="13" spans="2:19">
      <c r="B13" s="130" t="s">
        <v>283</v>
      </c>
      <c r="D13" s="10"/>
      <c r="E13" s="10"/>
      <c r="F13" s="10"/>
    </row>
    <row r="14" spans="2:19">
      <c r="B14" s="10" t="s">
        <v>183</v>
      </c>
      <c r="D14" s="10"/>
      <c r="E14" s="10"/>
      <c r="F14" s="10"/>
    </row>
    <row r="15" spans="2:19">
      <c r="B15" s="10" t="s">
        <v>184</v>
      </c>
      <c r="D15" s="10"/>
      <c r="E15" s="10"/>
      <c r="F15" s="10"/>
    </row>
    <row r="16" spans="2:19">
      <c r="B16" s="10" t="s">
        <v>379</v>
      </c>
      <c r="D16" s="10"/>
      <c r="E16" s="10"/>
      <c r="F16" s="10"/>
    </row>
    <row r="17" spans="2:6">
      <c r="B17" s="10" t="s">
        <v>279</v>
      </c>
      <c r="D17" s="10"/>
      <c r="E17" s="10"/>
      <c r="F17" s="10"/>
    </row>
    <row r="18" spans="2:6">
      <c r="B18" s="10" t="s">
        <v>314</v>
      </c>
      <c r="D18" s="10"/>
      <c r="E18" s="10"/>
      <c r="F18" s="10"/>
    </row>
    <row r="19" spans="2:6">
      <c r="B19" s="10" t="s">
        <v>280</v>
      </c>
      <c r="D19" s="10"/>
      <c r="E19" s="10"/>
      <c r="F19" s="10"/>
    </row>
    <row r="20" spans="2:6">
      <c r="B20" s="10" t="s">
        <v>281</v>
      </c>
      <c r="D20" s="10"/>
      <c r="E20" s="10"/>
      <c r="F20" s="10"/>
    </row>
    <row r="21" spans="2:6">
      <c r="B21" s="10" t="s">
        <v>282</v>
      </c>
      <c r="D21" s="10"/>
      <c r="E21" s="10"/>
      <c r="F21" s="10"/>
    </row>
    <row r="22" spans="2:6">
      <c r="B22" s="131" t="s">
        <v>284</v>
      </c>
      <c r="D22" s="10"/>
      <c r="E22" s="10"/>
      <c r="F22" s="10"/>
    </row>
    <row r="23" spans="2:6">
      <c r="B23" s="69"/>
      <c r="D23" s="10"/>
      <c r="E23" s="10"/>
      <c r="F23" s="10"/>
    </row>
    <row r="24" spans="2:6">
      <c r="B24" s="71" t="s">
        <v>108</v>
      </c>
      <c r="D24" s="10"/>
      <c r="E24" s="10"/>
      <c r="F24" s="10"/>
    </row>
    <row r="25" spans="2:6">
      <c r="B25" s="10" t="s">
        <v>285</v>
      </c>
      <c r="D25" s="10"/>
      <c r="E25" s="10"/>
      <c r="F25" s="10"/>
    </row>
    <row r="26" spans="2:6">
      <c r="B26" s="10" t="s">
        <v>286</v>
      </c>
      <c r="D26" s="10"/>
      <c r="E26" s="10"/>
      <c r="F26" s="10"/>
    </row>
    <row r="27" spans="2:6">
      <c r="B27" s="10" t="s">
        <v>287</v>
      </c>
      <c r="D27" s="10"/>
      <c r="E27" s="10"/>
      <c r="F27" s="10"/>
    </row>
    <row r="28" spans="2:6">
      <c r="B28" s="10" t="s">
        <v>288</v>
      </c>
      <c r="D28" s="10"/>
      <c r="E28" s="10"/>
      <c r="F28" s="10"/>
    </row>
    <row r="29" spans="2:6">
      <c r="B29" s="10" t="s">
        <v>289</v>
      </c>
      <c r="D29" s="10"/>
      <c r="E29" s="10"/>
      <c r="F29" s="10"/>
    </row>
    <row r="30" spans="2:6">
      <c r="B30" s="10" t="s">
        <v>290</v>
      </c>
      <c r="D30" s="10"/>
      <c r="E30" s="10"/>
      <c r="F30" s="10"/>
    </row>
    <row r="31" spans="2:6">
      <c r="B31" s="10" t="s">
        <v>291</v>
      </c>
      <c r="D31" s="10"/>
      <c r="E31" s="10"/>
      <c r="F31" s="10"/>
    </row>
    <row r="32" spans="2:6">
      <c r="B32" s="10" t="s">
        <v>292</v>
      </c>
      <c r="D32" s="10"/>
      <c r="E32" s="10"/>
      <c r="F32" s="10"/>
    </row>
    <row r="33" spans="2:6">
      <c r="B33" s="10" t="s">
        <v>293</v>
      </c>
      <c r="D33" s="10"/>
      <c r="E33" s="10"/>
      <c r="F33" s="10"/>
    </row>
    <row r="34" spans="2:6">
      <c r="B34" s="10" t="s">
        <v>294</v>
      </c>
      <c r="D34" s="10"/>
      <c r="E34" s="10"/>
      <c r="F34" s="10"/>
    </row>
    <row r="35" spans="2:6">
      <c r="B35" s="10" t="s">
        <v>295</v>
      </c>
      <c r="D35" s="10"/>
      <c r="E35" s="10"/>
      <c r="F35" s="10"/>
    </row>
    <row r="36" spans="2:6">
      <c r="B36" s="10" t="s">
        <v>296</v>
      </c>
      <c r="D36" s="10"/>
      <c r="E36" s="10"/>
      <c r="F36" s="10"/>
    </row>
    <row r="37" spans="2:6">
      <c r="B37" s="10" t="s">
        <v>297</v>
      </c>
      <c r="D37" s="10"/>
      <c r="E37" s="10"/>
      <c r="F37" s="10"/>
    </row>
    <row r="38" spans="2:6">
      <c r="B38" s="10" t="s">
        <v>298</v>
      </c>
      <c r="D38" s="10"/>
      <c r="E38" s="10"/>
      <c r="F38" s="10"/>
    </row>
    <row r="39" spans="2:6">
      <c r="B39" s="10" t="s">
        <v>304</v>
      </c>
      <c r="D39" s="10"/>
      <c r="E39" s="10"/>
      <c r="F39" s="10"/>
    </row>
    <row r="40" spans="2:6">
      <c r="B40" s="10" t="s">
        <v>299</v>
      </c>
      <c r="D40" s="10"/>
      <c r="E40" s="10"/>
    </row>
    <row r="41" spans="2:6">
      <c r="B41" s="10" t="s">
        <v>300</v>
      </c>
      <c r="D41" s="10"/>
      <c r="E41" s="10"/>
    </row>
    <row r="42" spans="2:6">
      <c r="B42" s="10" t="s">
        <v>301</v>
      </c>
      <c r="D42" s="10"/>
      <c r="E42" s="10"/>
    </row>
    <row r="43" spans="2:6">
      <c r="B43" s="10" t="s">
        <v>302</v>
      </c>
      <c r="D43" s="10"/>
      <c r="E43" s="10"/>
    </row>
    <row r="44" spans="2:6">
      <c r="B44" s="10" t="s">
        <v>303</v>
      </c>
      <c r="D44" s="10"/>
      <c r="E44" s="10"/>
    </row>
    <row r="45" spans="2:6">
      <c r="B45" s="4"/>
      <c r="D45" s="10"/>
      <c r="E45" s="10"/>
    </row>
    <row r="46" spans="2:6">
      <c r="B46" s="103" t="s">
        <v>117</v>
      </c>
      <c r="D46" s="10"/>
      <c r="E46" s="10"/>
    </row>
    <row r="47" spans="2:6">
      <c r="B47" s="104" t="s">
        <v>166</v>
      </c>
      <c r="D47" s="10"/>
      <c r="E47" s="10"/>
    </row>
    <row r="48" spans="2:6">
      <c r="B48" s="104" t="s">
        <v>167</v>
      </c>
      <c r="D48" s="10"/>
      <c r="E48" s="10"/>
    </row>
    <row r="49" spans="2:6">
      <c r="B49" s="104" t="s">
        <v>168</v>
      </c>
      <c r="D49" s="10"/>
      <c r="E49" s="10"/>
    </row>
    <row r="50" spans="2:6">
      <c r="B50" s="4"/>
      <c r="D50" s="10"/>
      <c r="E50" s="10"/>
    </row>
    <row r="51" spans="2:6">
      <c r="B51" s="103" t="s">
        <v>118</v>
      </c>
      <c r="D51" s="10"/>
      <c r="E51" s="10"/>
    </row>
    <row r="52" spans="2:6">
      <c r="B52" s="104" t="s">
        <v>169</v>
      </c>
      <c r="D52" s="10"/>
      <c r="E52" s="10"/>
    </row>
    <row r="53" spans="2:6">
      <c r="B53" s="104" t="s">
        <v>170</v>
      </c>
      <c r="D53" s="10"/>
      <c r="E53" s="10"/>
    </row>
    <row r="54" spans="2:6">
      <c r="B54" s="4" t="s">
        <v>306</v>
      </c>
      <c r="D54" s="10"/>
      <c r="E54" s="10"/>
    </row>
    <row r="55" spans="2:6">
      <c r="B55" s="4" t="s">
        <v>173</v>
      </c>
      <c r="D55" s="10"/>
      <c r="E55" s="10"/>
    </row>
    <row r="56" spans="2:6">
      <c r="B56" s="4"/>
      <c r="D56" s="10"/>
      <c r="E56" s="10"/>
    </row>
    <row r="57" spans="2:6">
      <c r="B57" s="71" t="s">
        <v>178</v>
      </c>
      <c r="D57" s="10"/>
      <c r="E57" s="10"/>
    </row>
    <row r="58" spans="2:6">
      <c r="B58" s="4" t="s">
        <v>174</v>
      </c>
      <c r="D58" s="10"/>
      <c r="E58" s="10"/>
    </row>
    <row r="59" spans="2:6">
      <c r="B59" s="4"/>
      <c r="D59" s="10"/>
      <c r="E59" s="10"/>
    </row>
    <row r="60" spans="2:6">
      <c r="B60" s="71" t="s">
        <v>179</v>
      </c>
      <c r="D60" s="10"/>
      <c r="E60" s="10"/>
    </row>
    <row r="61" spans="2:6">
      <c r="B61" s="4" t="s">
        <v>175</v>
      </c>
      <c r="D61" s="10"/>
      <c r="E61" s="10"/>
    </row>
    <row r="62" spans="2:6">
      <c r="B62" s="4"/>
      <c r="D62" s="10"/>
      <c r="E62" s="10"/>
    </row>
    <row r="63" spans="2:6">
      <c r="B63" s="103" t="s">
        <v>171</v>
      </c>
      <c r="D63" s="10"/>
      <c r="E63" s="10"/>
    </row>
    <row r="64" spans="2:6">
      <c r="B64" s="104" t="s">
        <v>172</v>
      </c>
      <c r="D64" s="10"/>
      <c r="E64" s="10"/>
      <c r="F64" s="10"/>
    </row>
    <row r="65" spans="2:6">
      <c r="B65" s="102"/>
      <c r="D65" s="10"/>
      <c r="E65" s="10"/>
      <c r="F65" s="10"/>
    </row>
    <row r="66" spans="2:6">
      <c r="B66" s="103" t="s">
        <v>119</v>
      </c>
      <c r="D66" s="10"/>
      <c r="E66" s="10"/>
      <c r="F66" s="10"/>
    </row>
    <row r="67" spans="2:6">
      <c r="B67" s="104" t="s">
        <v>176</v>
      </c>
      <c r="D67" s="10"/>
      <c r="E67" s="10"/>
      <c r="F67" s="10"/>
    </row>
    <row r="68" spans="2:6">
      <c r="B68" s="102"/>
      <c r="D68" s="10"/>
      <c r="E68" s="10"/>
      <c r="F68" s="10"/>
    </row>
    <row r="69" spans="2:6">
      <c r="B69" s="71" t="s">
        <v>177</v>
      </c>
      <c r="D69" s="10"/>
      <c r="E69" s="10"/>
      <c r="F69" s="10"/>
    </row>
    <row r="70" spans="2:6">
      <c r="B70" s="10" t="s">
        <v>307</v>
      </c>
      <c r="D70" s="10"/>
      <c r="E70" s="10"/>
      <c r="F70" s="10"/>
    </row>
    <row r="71" spans="2:6">
      <c r="B71" s="71"/>
      <c r="D71" s="10"/>
      <c r="E71" s="10"/>
      <c r="F71" s="10"/>
    </row>
    <row r="72" spans="2:6">
      <c r="B72" s="71" t="s">
        <v>185</v>
      </c>
      <c r="D72" s="10"/>
      <c r="E72" s="10"/>
    </row>
    <row r="73" spans="2:6">
      <c r="B73" s="10" t="s">
        <v>186</v>
      </c>
      <c r="D73" s="10"/>
      <c r="E73" s="10"/>
      <c r="F73" s="10"/>
    </row>
    <row r="74" spans="2:6">
      <c r="B74" s="10" t="s">
        <v>187</v>
      </c>
      <c r="D74" s="10"/>
      <c r="E74" s="10"/>
      <c r="F74" s="10"/>
    </row>
    <row r="75" spans="2:6">
      <c r="B75" s="10" t="s">
        <v>188</v>
      </c>
      <c r="D75" s="10"/>
      <c r="E75" s="10"/>
      <c r="F75" s="10"/>
    </row>
    <row r="76" spans="2:6">
      <c r="B76" s="10" t="s">
        <v>189</v>
      </c>
      <c r="D76" s="10"/>
      <c r="E76" s="10"/>
      <c r="F76" s="10"/>
    </row>
    <row r="77" spans="2:6">
      <c r="B77" s="102"/>
      <c r="D77" s="10"/>
      <c r="E77" s="10"/>
      <c r="F77" s="10"/>
    </row>
    <row r="78" spans="2:6">
      <c r="D78" s="10"/>
      <c r="E78" s="10"/>
      <c r="F78" s="10"/>
    </row>
    <row r="79" spans="2:6">
      <c r="D79" s="10"/>
      <c r="E79" s="10"/>
      <c r="F79" s="10"/>
    </row>
    <row r="80" spans="2:6">
      <c r="B80" s="102"/>
      <c r="D80" s="10"/>
      <c r="E80" s="10"/>
    </row>
    <row r="81" spans="2:6">
      <c r="D81" s="10"/>
      <c r="E81" s="10"/>
    </row>
    <row r="82" spans="2:6">
      <c r="D82" s="10"/>
      <c r="E82" s="10"/>
    </row>
    <row r="83" spans="2:6">
      <c r="B83" s="102"/>
      <c r="D83" s="10"/>
      <c r="E83" s="10"/>
    </row>
    <row r="84" spans="2:6">
      <c r="D84" s="10"/>
      <c r="E84" s="10"/>
    </row>
    <row r="85" spans="2:6">
      <c r="D85" s="10"/>
      <c r="E85" s="10"/>
    </row>
    <row r="86" spans="2:6">
      <c r="D86" s="10"/>
      <c r="E86" s="10"/>
      <c r="F86" s="10"/>
    </row>
    <row r="87" spans="2:6">
      <c r="D87" s="10"/>
      <c r="E87" s="10"/>
      <c r="F87" s="10"/>
    </row>
    <row r="88" spans="2:6">
      <c r="D88" s="10"/>
      <c r="E88" s="10"/>
      <c r="F88" s="10"/>
    </row>
    <row r="89" spans="2:6">
      <c r="D89" s="10"/>
      <c r="E89" s="10"/>
      <c r="F89" s="10"/>
    </row>
    <row r="90" spans="2:6">
      <c r="D90" s="10"/>
      <c r="E90" s="10"/>
      <c r="F90" s="10"/>
    </row>
    <row r="91" spans="2:6">
      <c r="D91" s="10"/>
      <c r="E91" s="10"/>
      <c r="F91" s="10"/>
    </row>
    <row r="92" spans="2:6">
      <c r="D92" s="10"/>
      <c r="E92" s="10"/>
      <c r="F92" s="10"/>
    </row>
    <row r="93" spans="2:6">
      <c r="D93" s="10"/>
      <c r="E93" s="10"/>
      <c r="F93" s="10"/>
    </row>
    <row r="94" spans="2:6">
      <c r="D94" s="10"/>
      <c r="E94" s="10"/>
      <c r="F94" s="10"/>
    </row>
    <row r="96" spans="2:6">
      <c r="B96" s="104"/>
    </row>
    <row r="97" spans="2:6">
      <c r="D97" s="10"/>
      <c r="E97" s="10"/>
      <c r="F97" s="10"/>
    </row>
    <row r="98" spans="2:6">
      <c r="D98" s="10"/>
      <c r="E98" s="10"/>
      <c r="F98" s="10"/>
    </row>
    <row r="99" spans="2:6">
      <c r="B99" s="102"/>
      <c r="D99" s="10"/>
      <c r="E99" s="10"/>
      <c r="F99" s="10"/>
    </row>
    <row r="100" spans="2:6">
      <c r="B100" s="102"/>
      <c r="D100" s="10"/>
      <c r="E100" s="10"/>
      <c r="F100" s="10"/>
    </row>
    <row r="101" spans="2:6">
      <c r="B101" s="101"/>
      <c r="D101" s="10"/>
      <c r="E101" s="10"/>
      <c r="F101" s="10"/>
    </row>
    <row r="102" spans="2:6">
      <c r="B102" s="102"/>
      <c r="D102" s="10"/>
      <c r="E102" s="10"/>
      <c r="F102" s="10"/>
    </row>
    <row r="103" spans="2:6">
      <c r="B103" s="102"/>
      <c r="D103" s="10"/>
      <c r="E103" s="10"/>
      <c r="F103" s="10"/>
    </row>
    <row r="104" spans="2:6">
      <c r="B104" s="102"/>
      <c r="D104" s="10"/>
      <c r="E104" s="10"/>
      <c r="F104" s="10"/>
    </row>
    <row r="105" spans="2:6">
      <c r="B105" s="102"/>
      <c r="D105" s="10"/>
      <c r="E105" s="10"/>
      <c r="F105" s="10"/>
    </row>
    <row r="106" spans="2:6">
      <c r="D106" s="10"/>
      <c r="E106" s="10"/>
      <c r="F106" s="10"/>
    </row>
    <row r="107" spans="2:6">
      <c r="D107" s="10"/>
      <c r="E107" s="10"/>
      <c r="F107" s="10"/>
    </row>
    <row r="108" spans="2:6">
      <c r="D108" s="10"/>
      <c r="E108" s="10"/>
      <c r="F108" s="10"/>
    </row>
    <row r="109" spans="2:6">
      <c r="D109" s="10"/>
      <c r="E109" s="10"/>
      <c r="F109" s="10"/>
    </row>
    <row r="110" spans="2:6">
      <c r="D110" s="10"/>
      <c r="E110" s="10"/>
      <c r="F110" s="10"/>
    </row>
    <row r="111" spans="2:6">
      <c r="D111" s="10"/>
      <c r="E111" s="10"/>
      <c r="F111" s="10"/>
    </row>
    <row r="112" spans="2:6">
      <c r="D112" s="10"/>
      <c r="E112" s="10"/>
      <c r="F112" s="10"/>
    </row>
    <row r="113" s="10" customFormat="1"/>
    <row r="114" s="10" customFormat="1"/>
    <row r="115" s="10" customFormat="1"/>
    <row r="116" s="10" customFormat="1"/>
    <row r="117" s="10" customFormat="1"/>
    <row r="118" s="10" customFormat="1"/>
    <row r="119" s="10" customFormat="1"/>
    <row r="120" s="10" customFormat="1"/>
    <row r="121" s="10" customFormat="1"/>
    <row r="122" s="10" customFormat="1"/>
    <row r="123" s="10" customFormat="1"/>
    <row r="124" s="10" customFormat="1"/>
    <row r="125" s="10" customFormat="1"/>
    <row r="126" s="10" customFormat="1"/>
    <row r="127" s="10" customFormat="1"/>
    <row r="128" s="10" customFormat="1"/>
    <row r="129" s="10" customFormat="1"/>
    <row r="130" s="10" customFormat="1"/>
    <row r="131" s="10" customFormat="1"/>
    <row r="132" s="10" customFormat="1"/>
    <row r="133" s="10" customFormat="1"/>
    <row r="134" s="10" customFormat="1"/>
    <row r="135" s="10" customFormat="1"/>
    <row r="136" s="10" customFormat="1"/>
    <row r="137" s="10" customFormat="1"/>
    <row r="138" s="10" customFormat="1"/>
    <row r="139" s="10" customFormat="1"/>
    <row r="140" s="10" customFormat="1"/>
    <row r="141" s="10" customFormat="1"/>
    <row r="142" s="10" customFormat="1"/>
    <row r="143" s="10" customFormat="1"/>
    <row r="144" s="10" customFormat="1"/>
    <row r="145" s="10" customFormat="1"/>
    <row r="146" s="10" customFormat="1"/>
    <row r="147" s="10" customFormat="1"/>
    <row r="148" s="10" customFormat="1"/>
    <row r="149" s="10" customFormat="1"/>
  </sheetData>
  <pageMargins left="0.7" right="0.7" top="0.75" bottom="0.75" header="0.3" footer="0.3"/>
  <pageSetup paperSize="9" scale="33" orientation="portrait" r:id="rId1"/>
  <headerFooter>
    <oddHeader>&amp;C&amp;"Aptos"&amp;10&amp;K000000 Internal&amp;1#_x000D_</oddHeader>
  </headerFooter>
  <customProperties>
    <customPr name="QAA_DRILLPATH_NODE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8997-38FE-4CD2-ADA5-04898CE192E5}">
  <dimension ref="A1"/>
  <sheetViews>
    <sheetView workbookViewId="0"/>
  </sheetViews>
  <sheetFormatPr defaultRowHeight="1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84F9-CD77-4503-9401-D714005DDF31}">
  <sheetPr codeName="Sheet12"/>
  <dimension ref="B4:G78"/>
  <sheetViews>
    <sheetView showGridLines="0" view="pageBreakPreview" zoomScale="85" zoomScaleNormal="100" zoomScaleSheetLayoutView="85" workbookViewId="0">
      <selection activeCell="B12" sqref="B12"/>
    </sheetView>
  </sheetViews>
  <sheetFormatPr defaultColWidth="9.140625" defaultRowHeight="12.75"/>
  <cols>
    <col min="1" max="1" width="4.28515625" style="10" customWidth="1"/>
    <col min="2" max="2" width="13.140625" style="10" bestFit="1" customWidth="1"/>
    <col min="3" max="3" width="31.5703125" style="10" bestFit="1" customWidth="1"/>
    <col min="4" max="4" width="19.28515625" style="10" customWidth="1"/>
    <col min="5" max="5" width="18.28515625" style="10" customWidth="1"/>
    <col min="6" max="6" width="14.7109375" style="10" customWidth="1"/>
    <col min="7" max="7" width="13.140625" style="10" customWidth="1"/>
    <col min="8" max="16384" width="9.140625" style="10"/>
  </cols>
  <sheetData>
    <row r="4" spans="2:7" ht="24.75">
      <c r="B4" s="144" t="s">
        <v>376</v>
      </c>
    </row>
    <row r="5" spans="2:7" s="60" customFormat="1" ht="21.95" customHeight="1">
      <c r="B5" s="252" t="str">
        <f>Property</f>
        <v>FLORENC OFFICE CENTRE</v>
      </c>
      <c r="C5" s="312"/>
      <c r="D5" s="312"/>
      <c r="E5" s="312"/>
      <c r="F5" s="312"/>
      <c r="G5" s="312"/>
    </row>
    <row r="6" spans="2:7" ht="15.75" customHeight="1"/>
    <row r="7" spans="2:7">
      <c r="B7" s="314" t="s">
        <v>5</v>
      </c>
      <c r="C7" s="151" t="s">
        <v>120</v>
      </c>
      <c r="D7" s="151" t="s">
        <v>8</v>
      </c>
      <c r="E7" s="151" t="s">
        <v>257</v>
      </c>
      <c r="F7" s="151" t="s">
        <v>121</v>
      </c>
      <c r="G7" s="151" t="s">
        <v>122</v>
      </c>
    </row>
    <row r="8" spans="2:7">
      <c r="B8" s="65" t="s">
        <v>28</v>
      </c>
      <c r="C8" s="120">
        <f>SUMIFS('Tenancy Schedule'!$F$7:$F$36,'Tenancy Schedule'!$C$7:$C$36,"Leased",'Tenancy Schedule'!$E$7:$E$36,'Area Overview'!$B8)</f>
        <v>9849.2699999999986</v>
      </c>
      <c r="D8" s="118">
        <v>0</v>
      </c>
      <c r="E8" s="121">
        <f t="shared" ref="E8:E13" si="0">C8/$C$14</f>
        <v>0.89177971680047374</v>
      </c>
      <c r="F8" s="122">
        <f>SUMIFS('Tenancy Schedule'!$W$7:$W$36,'Tenancy Schedule'!$C$7:$C$36,"Leased",'Tenancy Schedule'!$E$7:$E$36,'Area Overview'!$B8)</f>
        <v>2320004.2158575999</v>
      </c>
      <c r="G8" s="123">
        <f>IFERROR(F8/C8/12, "-")</f>
        <v>19.629239999999999</v>
      </c>
    </row>
    <row r="9" spans="2:7">
      <c r="B9" s="67" t="s">
        <v>46</v>
      </c>
      <c r="C9" s="76">
        <f>SUMIFS('Tenancy Schedule'!$F$7:$F$36,'Tenancy Schedule'!$C$7:$C$36,"Leased",'Tenancy Schedule'!$E$7:$E$36,'Area Overview'!$B9)</f>
        <v>511.5</v>
      </c>
      <c r="D9" s="118">
        <v>0</v>
      </c>
      <c r="E9" s="116">
        <f t="shared" si="0"/>
        <v>4.6312602369865216E-2</v>
      </c>
      <c r="F9" s="84">
        <f>SUMIFS('Tenancy Schedule'!$W$7:$W$36,'Tenancy Schedule'!$C$7:$C$36,"Leased",'Tenancy Schedule'!$E$7:$E$36,'Area Overview'!$B9)</f>
        <v>30.361440000000002</v>
      </c>
      <c r="G9" s="119">
        <f>IFERROR(F9/C9/12, "-")</f>
        <v>4.9464711632453574E-3</v>
      </c>
    </row>
    <row r="10" spans="2:7">
      <c r="B10" s="66" t="s">
        <v>34</v>
      </c>
      <c r="C10" s="76">
        <f>SUMIFS('Tenancy Schedule'!$F$7:$F$36,'Tenancy Schedule'!$C$7:$C$36,"Leased",'Tenancy Schedule'!$E$7:$E$36,'Area Overview'!$B10)</f>
        <v>528.67000000000007</v>
      </c>
      <c r="D10" s="118">
        <v>0</v>
      </c>
      <c r="E10" s="116">
        <f t="shared" si="0"/>
        <v>4.7867220908849747E-2</v>
      </c>
      <c r="F10" s="84">
        <f>SUMIFS('Tenancy Schedule'!$W$7:$W$36,'Tenancy Schedule'!$C$7:$C$36,"Leased",'Tenancy Schedule'!$E$7:$E$36,'Area Overview'!$B10)</f>
        <v>56238.772672799998</v>
      </c>
      <c r="G10" s="119">
        <f>IFERROR(F10/C10/12, "-")</f>
        <v>8.8648199999999981</v>
      </c>
    </row>
    <row r="11" spans="2:7">
      <c r="B11" s="66" t="s">
        <v>158</v>
      </c>
      <c r="C11" s="76">
        <f>SUMIFS('Tenancy Schedule'!$F$7:$F$36,'Tenancy Schedule'!$C$7:$C$36,"Leased",'Tenancy Schedule'!$E$7:$E$36,'Area Overview'!$B11)</f>
        <v>155.07</v>
      </c>
      <c r="D11" s="118">
        <v>0</v>
      </c>
      <c r="E11" s="116">
        <f t="shared" si="0"/>
        <v>1.4040459920811337E-2</v>
      </c>
      <c r="F11" s="84">
        <f>SUMIFS('Tenancy Schedule'!$W$7:$W$36,'Tenancy Schedule'!$C$7:$C$36,"Leased",'Tenancy Schedule'!$E$7:$E$36,'Area Overview'!$B11)</f>
        <v>36526.874961599999</v>
      </c>
      <c r="G11" s="119">
        <f>IFERROR(F11/C11/12, "-")</f>
        <v>19.629239999999999</v>
      </c>
    </row>
    <row r="12" spans="2:7">
      <c r="B12" s="66" t="s">
        <v>93</v>
      </c>
      <c r="C12" s="76">
        <f>SUMIFS('Tenancy Schedule'!$F$7:$F$36,'Tenancy Schedule'!$C$7:$C$36,"Leased",'Tenancy Schedule'!$E$7:$E$36,'Area Overview'!$B12)</f>
        <v>0</v>
      </c>
      <c r="D12" s="89">
        <f>SUMIFS('Tenancy Schedule'!$H$7:$H$36,'Tenancy Schedule'!$C$7:$C$36,"Leased",'Tenancy Schedule'!$E$7:$E$36,'Area Overview'!$B12)+SUMIFS('Tenancy Schedule'!$G$7:$G$36,'Tenancy Schedule'!$C$7:$C$36,"Leased",'Tenancy Schedule'!$E$7:$E$36,'Area Overview'!$B12)</f>
        <v>168</v>
      </c>
      <c r="E12" s="116">
        <f t="shared" si="0"/>
        <v>0</v>
      </c>
      <c r="F12" s="84">
        <f>SUMIFS('Tenancy Schedule'!$W$7:$W$36,'Tenancy Schedule'!$C$7:$C$36,"Leased",'Tenancy Schedule'!$E$7:$E$36,'Area Overview'!$B12)</f>
        <v>285397.07292000001</v>
      </c>
      <c r="G12" s="119">
        <f>IFERROR(F12/D12/12, "-")</f>
        <v>141.56600839285713</v>
      </c>
    </row>
    <row r="13" spans="2:7">
      <c r="B13" s="124" t="s">
        <v>94</v>
      </c>
      <c r="C13" s="117">
        <f>SUMIFS('Tenancy Schedule'!$F$7:$F$36,'Tenancy Schedule'!$C$7:$C$36,"Leased",'Tenancy Schedule'!$E$7:$E$36,'Area Overview'!$B13)</f>
        <v>0</v>
      </c>
      <c r="D13" s="125">
        <f>SUMIFS('Tenancy Schedule'!$H$7:$H$36,'Tenancy Schedule'!$C$7:$C$36,"Leased",'Tenancy Schedule'!$E$7:$E$36,'Area Overview'!$B13)</f>
        <v>2</v>
      </c>
      <c r="E13" s="126">
        <f t="shared" si="0"/>
        <v>0</v>
      </c>
      <c r="F13" s="127">
        <f>SUMIFS('Tenancy Schedule'!$W$7:$W$36,'Tenancy Schedule'!$C$7:$C$36,"Leased",'Tenancy Schedule'!$E$7:$E$36,'Area Overview'!$B13)</f>
        <v>9465.0222222222219</v>
      </c>
      <c r="G13" s="128">
        <f>IFERROR(F13/D13/12, "-")</f>
        <v>394.37592592592591</v>
      </c>
    </row>
    <row r="14" spans="2:7" ht="13.5" thickBot="1">
      <c r="B14" s="315" t="s">
        <v>115</v>
      </c>
      <c r="C14" s="316">
        <f>SUM(C8:C13)</f>
        <v>11044.509999999998</v>
      </c>
      <c r="D14" s="317">
        <f>D12</f>
        <v>168</v>
      </c>
      <c r="E14" s="318">
        <f>SUM(E8:E13)</f>
        <v>1</v>
      </c>
      <c r="F14" s="319">
        <f>SUM(F8:F13)</f>
        <v>2707662.3200742225</v>
      </c>
      <c r="G14" s="319"/>
    </row>
    <row r="15" spans="2:7" ht="13.5" thickTop="1">
      <c r="B15" s="47"/>
      <c r="C15" s="47"/>
      <c r="D15" s="47"/>
      <c r="E15" s="82"/>
      <c r="F15" s="85"/>
      <c r="G15" s="83"/>
    </row>
    <row r="16" spans="2:7" ht="18.75" customHeight="1"/>
    <row r="33" spans="2:4" ht="15">
      <c r="B33"/>
      <c r="C33"/>
      <c r="D33"/>
    </row>
    <row r="34" spans="2:4" ht="15">
      <c r="B34"/>
      <c r="C34"/>
      <c r="D34"/>
    </row>
    <row r="35" spans="2:4" ht="15">
      <c r="B35"/>
      <c r="C35"/>
      <c r="D35"/>
    </row>
    <row r="36" spans="2:4" ht="15">
      <c r="B36"/>
      <c r="C36"/>
      <c r="D36"/>
    </row>
    <row r="37" spans="2:4" ht="15">
      <c r="B37"/>
      <c r="C37"/>
      <c r="D37"/>
    </row>
    <row r="38" spans="2:4" ht="15">
      <c r="B38"/>
      <c r="C38"/>
      <c r="D38"/>
    </row>
    <row r="39" spans="2:4" ht="15">
      <c r="B39"/>
      <c r="C39"/>
      <c r="D39"/>
    </row>
    <row r="40" spans="2:4" ht="15">
      <c r="C40"/>
      <c r="D40"/>
    </row>
    <row r="41" spans="2:4" ht="15">
      <c r="C41"/>
      <c r="D41"/>
    </row>
    <row r="42" spans="2:4" ht="15">
      <c r="C42"/>
      <c r="D42"/>
    </row>
    <row r="43" spans="2:4" ht="15">
      <c r="C43"/>
      <c r="D43"/>
    </row>
    <row r="44" spans="2:4" ht="15">
      <c r="C44"/>
      <c r="D44"/>
    </row>
    <row r="45" spans="2:4" ht="15">
      <c r="C45"/>
      <c r="D45"/>
    </row>
    <row r="46" spans="2:4" ht="15">
      <c r="C46"/>
      <c r="D46"/>
    </row>
    <row r="47" spans="2:4" ht="15">
      <c r="C47"/>
      <c r="D47"/>
    </row>
    <row r="48" spans="2:4" ht="15">
      <c r="C48"/>
      <c r="D48"/>
    </row>
    <row r="49" spans="3:4" ht="15">
      <c r="C49"/>
      <c r="D49"/>
    </row>
    <row r="50" spans="3:4" ht="15">
      <c r="C50"/>
      <c r="D50"/>
    </row>
    <row r="51" spans="3:4" ht="15">
      <c r="C51"/>
      <c r="D51"/>
    </row>
    <row r="52" spans="3:4" ht="15">
      <c r="C52"/>
      <c r="D52"/>
    </row>
    <row r="53" spans="3:4" ht="15">
      <c r="C53"/>
      <c r="D53"/>
    </row>
    <row r="54" spans="3:4" ht="15">
      <c r="C54"/>
      <c r="D54"/>
    </row>
    <row r="55" spans="3:4" ht="15">
      <c r="C55"/>
      <c r="D55"/>
    </row>
    <row r="56" spans="3:4" ht="15">
      <c r="C56"/>
      <c r="D56"/>
    </row>
    <row r="57" spans="3:4" ht="15">
      <c r="C57"/>
      <c r="D57"/>
    </row>
    <row r="58" spans="3:4" ht="15">
      <c r="C58"/>
      <c r="D58"/>
    </row>
    <row r="59" spans="3:4" ht="15">
      <c r="C59"/>
      <c r="D59"/>
    </row>
    <row r="60" spans="3:4" ht="15">
      <c r="C60"/>
      <c r="D60"/>
    </row>
    <row r="61" spans="3:4" ht="15">
      <c r="C61"/>
      <c r="D61"/>
    </row>
    <row r="62" spans="3:4" ht="15">
      <c r="C62"/>
      <c r="D62"/>
    </row>
    <row r="63" spans="3:4" ht="15">
      <c r="C63"/>
      <c r="D63"/>
    </row>
    <row r="64" spans="3:4" ht="15">
      <c r="C64"/>
      <c r="D64"/>
    </row>
    <row r="65" spans="3:4" ht="15">
      <c r="C65"/>
      <c r="D65"/>
    </row>
    <row r="66" spans="3:4" ht="15">
      <c r="C66"/>
      <c r="D66"/>
    </row>
    <row r="67" spans="3:4" ht="15">
      <c r="C67"/>
      <c r="D67"/>
    </row>
    <row r="68" spans="3:4" ht="15">
      <c r="C68"/>
      <c r="D68"/>
    </row>
    <row r="69" spans="3:4" ht="15">
      <c r="C69"/>
      <c r="D69"/>
    </row>
    <row r="70" spans="3:4" ht="15">
      <c r="C70"/>
      <c r="D70"/>
    </row>
    <row r="71" spans="3:4" ht="15">
      <c r="C71"/>
      <c r="D71"/>
    </row>
    <row r="72" spans="3:4" ht="15">
      <c r="C72"/>
      <c r="D72"/>
    </row>
    <row r="73" spans="3:4" ht="15">
      <c r="C73"/>
      <c r="D73"/>
    </row>
    <row r="74" spans="3:4" ht="15">
      <c r="C74"/>
      <c r="D74"/>
    </row>
    <row r="75" spans="3:4" ht="15">
      <c r="C75"/>
      <c r="D75"/>
    </row>
    <row r="76" spans="3:4" ht="15">
      <c r="C76"/>
      <c r="D76"/>
    </row>
    <row r="77" spans="3:4" ht="15">
      <c r="C77"/>
      <c r="D77"/>
    </row>
    <row r="78" spans="3:4" ht="15">
      <c r="C78"/>
      <c r="D78"/>
    </row>
  </sheetData>
  <pageMargins left="0.7" right="0.7" top="0.75" bottom="0.75" header="0.3" footer="0.3"/>
  <pageSetup paperSize="9" scale="70" orientation="portrait" r:id="rId1"/>
  <headerFooter>
    <oddHeader>&amp;C&amp;"Aptos"&amp;10&amp;K000000 Internal&amp;1#_x000D_</oddHeader>
  </headerFooter>
  <customProperties>
    <customPr name="QAA_DRILLPATH_NODE_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4:J35"/>
  <sheetViews>
    <sheetView showGridLines="0" tabSelected="1" view="pageBreakPreview" topLeftCell="A7" zoomScale="85" zoomScaleNormal="70" zoomScaleSheetLayoutView="85" workbookViewId="0">
      <selection activeCell="H21" sqref="H21"/>
    </sheetView>
  </sheetViews>
  <sheetFormatPr defaultRowHeight="15"/>
  <cols>
    <col min="1" max="1" width="4.140625" customWidth="1"/>
    <col min="2" max="2" width="48.7109375" customWidth="1"/>
    <col min="3" max="3" width="48.7109375" bestFit="1" customWidth="1"/>
    <col min="5" max="5" width="11" bestFit="1" customWidth="1"/>
  </cols>
  <sheetData>
    <row r="4" spans="2:10" ht="31.5" customHeight="1">
      <c r="B4" s="321" t="s">
        <v>364</v>
      </c>
      <c r="C4" s="321"/>
    </row>
    <row r="5" spans="2:10">
      <c r="B5" s="62"/>
      <c r="C5" s="62"/>
    </row>
    <row r="6" spans="2:10" ht="25.5" thickBot="1">
      <c r="B6" s="144" t="s">
        <v>365</v>
      </c>
      <c r="C6" s="320"/>
    </row>
    <row r="7" spans="2:10" ht="27.75" customHeight="1">
      <c r="B7" s="218" t="s">
        <v>75</v>
      </c>
      <c r="C7" s="219" t="s">
        <v>144</v>
      </c>
    </row>
    <row r="8" spans="2:10" ht="27.75" customHeight="1">
      <c r="B8" s="220" t="s">
        <v>76</v>
      </c>
      <c r="C8" s="221" t="s">
        <v>145</v>
      </c>
    </row>
    <row r="9" spans="2:10" ht="27.75" customHeight="1" thickBot="1">
      <c r="B9" s="222" t="s">
        <v>77</v>
      </c>
      <c r="C9" s="223" t="s">
        <v>78</v>
      </c>
    </row>
    <row r="10" spans="2:10" ht="20.25" customHeight="1">
      <c r="B10" s="224" t="s">
        <v>79</v>
      </c>
      <c r="C10" s="225" t="s">
        <v>165</v>
      </c>
    </row>
    <row r="11" spans="2:10" ht="20.25" customHeight="1">
      <c r="B11" s="140" t="s">
        <v>259</v>
      </c>
      <c r="C11" s="226">
        <f>'Area Overview'!E14</f>
        <v>1</v>
      </c>
    </row>
    <row r="12" spans="2:10" ht="20.25" customHeight="1">
      <c r="B12" s="140" t="s">
        <v>18</v>
      </c>
      <c r="C12" s="227" t="s">
        <v>31</v>
      </c>
      <c r="J12" s="77"/>
    </row>
    <row r="13" spans="2:10" ht="20.25" customHeight="1">
      <c r="B13" s="140" t="s">
        <v>80</v>
      </c>
      <c r="C13" s="227" t="s">
        <v>32</v>
      </c>
    </row>
    <row r="14" spans="2:10" ht="20.25" customHeight="1">
      <c r="B14" s="140" t="s">
        <v>81</v>
      </c>
      <c r="C14" s="228">
        <f>'Area Overview'!E11</f>
        <v>1.4040459920811337E-2</v>
      </c>
    </row>
    <row r="15" spans="2:10" ht="20.25" customHeight="1">
      <c r="B15" s="140" t="s">
        <v>82</v>
      </c>
      <c r="C15" s="227" t="s">
        <v>380</v>
      </c>
    </row>
    <row r="16" spans="2:10" ht="20.25" customHeight="1" thickBot="1">
      <c r="B16" s="142" t="s">
        <v>334</v>
      </c>
      <c r="C16" s="229" t="s">
        <v>161</v>
      </c>
    </row>
    <row r="17" spans="2:5" ht="27.75" customHeight="1">
      <c r="B17" s="230" t="s">
        <v>83</v>
      </c>
      <c r="C17" s="231">
        <f>'Area Overview'!$C$14</f>
        <v>11044.509999999998</v>
      </c>
    </row>
    <row r="18" spans="2:5" ht="27.75" customHeight="1">
      <c r="B18" s="232" t="s">
        <v>160</v>
      </c>
      <c r="C18" s="233">
        <f>'Area Overview'!$C$8+'Area Overview'!$C$11</f>
        <v>10004.339999999998</v>
      </c>
    </row>
    <row r="19" spans="2:5" ht="27.75" customHeight="1">
      <c r="B19" s="232" t="s">
        <v>159</v>
      </c>
      <c r="C19" s="233">
        <f>'Area Overview'!$C$9</f>
        <v>511.5</v>
      </c>
    </row>
    <row r="20" spans="2:5" ht="27.75" customHeight="1" thickBot="1">
      <c r="B20" s="232" t="s">
        <v>84</v>
      </c>
      <c r="C20" s="233">
        <f>'Area Overview'!C10</f>
        <v>528.67000000000007</v>
      </c>
    </row>
    <row r="21" spans="2:5" ht="27.75" customHeight="1">
      <c r="B21" s="234" t="s">
        <v>85</v>
      </c>
      <c r="C21" s="235">
        <f>'Area Overview'!$D$12</f>
        <v>168</v>
      </c>
      <c r="E21" s="87"/>
    </row>
    <row r="22" spans="2:5" ht="27.75" customHeight="1" thickBot="1">
      <c r="B22" s="236" t="s">
        <v>377</v>
      </c>
      <c r="C22" s="237" t="s">
        <v>378</v>
      </c>
      <c r="E22" s="88"/>
    </row>
    <row r="23" spans="2:5" ht="27.75" customHeight="1">
      <c r="B23" s="238" t="s">
        <v>86</v>
      </c>
      <c r="C23" s="239">
        <f>'Tenancy Schedule'!W37</f>
        <v>2707662.320074223</v>
      </c>
    </row>
    <row r="24" spans="2:5" ht="27.75" customHeight="1" thickBot="1">
      <c r="B24" s="240" t="s">
        <v>182</v>
      </c>
      <c r="C24" s="241">
        <v>0</v>
      </c>
    </row>
    <row r="25" spans="2:5" ht="27.75" customHeight="1" thickBot="1">
      <c r="B25" s="242" t="s">
        <v>87</v>
      </c>
      <c r="C25" s="243">
        <f>SUM(C23:C24)</f>
        <v>2707662.320074223</v>
      </c>
    </row>
    <row r="26" spans="2:5" ht="27.75" customHeight="1">
      <c r="B26" s="244" t="s">
        <v>88</v>
      </c>
      <c r="C26" s="245">
        <f>'Area Overview'!G8</f>
        <v>19.629239999999999</v>
      </c>
    </row>
    <row r="27" spans="2:5" ht="27.75" customHeight="1">
      <c r="B27" s="232" t="s">
        <v>89</v>
      </c>
      <c r="C27" s="246">
        <f>'Service Charge'!C33/FX_EUR_CZK</f>
        <v>6.1264202990627599</v>
      </c>
    </row>
    <row r="28" spans="2:5" ht="27.75" customHeight="1" thickBot="1">
      <c r="B28" s="247" t="s">
        <v>362</v>
      </c>
      <c r="C28" s="248">
        <v>1.7999999999999999E-2</v>
      </c>
    </row>
    <row r="29" spans="2:5" ht="27.75" customHeight="1">
      <c r="B29" s="249" t="s">
        <v>90</v>
      </c>
      <c r="C29" s="250">
        <f>'Tenancy Schedule'!M37</f>
        <v>4.5705296437799863</v>
      </c>
    </row>
    <row r="30" spans="2:5" ht="27.75" customHeight="1" thickBot="1">
      <c r="B30" s="222" t="s">
        <v>91</v>
      </c>
      <c r="C30" s="251">
        <f>'Tenancy Schedule'!R37</f>
        <v>4.5705296437799863</v>
      </c>
    </row>
    <row r="31" spans="2:5" ht="20.45" customHeight="1"/>
    <row r="32" spans="2:5" ht="18" customHeight="1">
      <c r="B32" s="145" t="s">
        <v>335</v>
      </c>
      <c r="C32" s="146">
        <v>46082</v>
      </c>
    </row>
    <row r="33" spans="2:3" ht="18.600000000000001" customHeight="1">
      <c r="B33" s="147" t="s">
        <v>92</v>
      </c>
      <c r="C33" s="148">
        <v>24.3</v>
      </c>
    </row>
    <row r="34" spans="2:3" ht="18.95" customHeight="1"/>
    <row r="35" spans="2:3" ht="21.95" customHeight="1"/>
  </sheetData>
  <mergeCells count="1">
    <mergeCell ref="B4:C4"/>
  </mergeCells>
  <pageMargins left="0.7" right="0.7" top="0.75" bottom="0.75" header="0.3" footer="0.3"/>
  <pageSetup paperSize="9" scale="71" orientation="portrait" r:id="rId1"/>
  <headerFooter>
    <oddHeader>&amp;C&amp;"Aptos"&amp;10&amp;K000000 Internal&amp;1#_x000D_</oddHeader>
  </headerFooter>
  <customProperties>
    <customPr name="QAA_DRILLPATH_NODE_ID" r:id="rId2"/>
  </customPropertie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F677-06AC-40C9-9640-8DE067D37650}">
  <sheetPr codeName="Sheet3"/>
  <dimension ref="A1:AB50"/>
  <sheetViews>
    <sheetView showGridLines="0" view="pageBreakPreview" zoomScale="70" zoomScaleNormal="85" zoomScaleSheetLayoutView="70" workbookViewId="0">
      <pane xSplit="2" ySplit="6" topLeftCell="J7" activePane="bottomRight" state="frozen"/>
      <selection pane="topRight" activeCell="C1" sqref="C1"/>
      <selection pane="bottomLeft" activeCell="A8" sqref="A8"/>
      <selection pane="bottomRight" activeCell="K28" sqref="K28"/>
    </sheetView>
  </sheetViews>
  <sheetFormatPr defaultColWidth="9.140625" defaultRowHeight="12.75"/>
  <cols>
    <col min="1" max="1" width="1.42578125" style="12" customWidth="1"/>
    <col min="2" max="2" width="47.7109375" style="5" customWidth="1"/>
    <col min="3" max="3" width="17.7109375" style="5" customWidth="1"/>
    <col min="4" max="4" width="17.7109375" style="4" customWidth="1"/>
    <col min="5" max="5" width="13.7109375" style="8" customWidth="1"/>
    <col min="6" max="6" width="18.85546875" style="8" customWidth="1"/>
    <col min="7" max="7" width="16.5703125" style="1" customWidth="1"/>
    <col min="8" max="8" width="9.28515625" style="1" customWidth="1"/>
    <col min="9" max="9" width="14.42578125" style="1" customWidth="1"/>
    <col min="10" max="10" width="9.28515625" style="1" customWidth="1"/>
    <col min="11" max="11" width="14" style="1" customWidth="1"/>
    <col min="12" max="12" width="6.7109375" style="57" customWidth="1"/>
    <col min="13" max="13" width="14" style="57" customWidth="1"/>
    <col min="14" max="14" width="12.42578125" style="58" customWidth="1"/>
    <col min="15" max="15" width="8.7109375" style="8" customWidth="1"/>
    <col min="16" max="16" width="14.5703125" style="1" customWidth="1"/>
    <col min="17" max="17" width="7.42578125" style="1" customWidth="1"/>
    <col min="18" max="18" width="9.85546875" style="1" customWidth="1"/>
    <col min="19" max="19" width="19.28515625" style="8" customWidth="1"/>
    <col min="20" max="20" width="15.42578125" style="8" customWidth="1"/>
    <col min="21" max="22" width="13.42578125" style="8" customWidth="1"/>
    <col min="23" max="23" width="14.7109375" style="8" customWidth="1"/>
    <col min="24" max="24" width="20" style="5" customWidth="1"/>
    <col min="25" max="25" width="18.28515625" style="5" customWidth="1"/>
    <col min="26" max="26" width="17" style="8" customWidth="1"/>
    <col min="27" max="27" width="13.5703125" style="8" customWidth="1"/>
    <col min="28" max="28" width="16.28515625" style="4" customWidth="1"/>
    <col min="29" max="29" width="9.42578125" style="4" bestFit="1" customWidth="1"/>
    <col min="30" max="16384" width="9.140625" style="4"/>
  </cols>
  <sheetData>
    <row r="1" spans="1:28" ht="1.5" customHeight="1">
      <c r="B1" s="14"/>
      <c r="C1" s="14"/>
      <c r="D1" s="12"/>
      <c r="E1" s="13"/>
      <c r="F1" s="13"/>
      <c r="G1" s="15"/>
      <c r="H1" s="16"/>
      <c r="I1" s="16"/>
      <c r="J1" s="16"/>
      <c r="K1" s="16"/>
      <c r="L1" s="16"/>
      <c r="M1" s="16"/>
      <c r="N1" s="16"/>
      <c r="O1" s="16"/>
      <c r="P1" s="15"/>
      <c r="Q1" s="15"/>
      <c r="R1" s="15"/>
      <c r="S1" s="13"/>
      <c r="T1" s="13"/>
      <c r="U1" s="13"/>
      <c r="V1" s="13"/>
      <c r="W1" s="13"/>
      <c r="X1" s="14"/>
      <c r="Y1" s="14"/>
      <c r="Z1" s="13"/>
      <c r="AA1" s="13"/>
    </row>
    <row r="2" spans="1:28" s="24" customFormat="1" ht="15" customHeight="1">
      <c r="A2" s="19"/>
      <c r="B2" s="19"/>
      <c r="C2" s="95"/>
      <c r="D2" s="19"/>
      <c r="E2" s="19"/>
      <c r="F2"/>
      <c r="G2" s="16"/>
      <c r="H2" s="16"/>
      <c r="I2" s="16"/>
      <c r="J2" s="16"/>
      <c r="K2" s="16"/>
      <c r="L2" s="16"/>
      <c r="M2" s="16"/>
      <c r="N2" s="16"/>
      <c r="O2" s="16"/>
      <c r="P2" s="16"/>
      <c r="Q2" s="16"/>
      <c r="R2" s="16"/>
      <c r="S2" s="20"/>
      <c r="T2" s="20"/>
      <c r="U2" s="20"/>
      <c r="V2" s="20"/>
      <c r="W2" s="20"/>
      <c r="X2" s="21"/>
      <c r="Y2" s="21"/>
      <c r="Z2" s="20"/>
      <c r="AA2" s="20"/>
    </row>
    <row r="3" spans="1:28" s="24" customFormat="1" ht="23.25" customHeight="1">
      <c r="A3" s="19"/>
      <c r="B3" s="144" t="s">
        <v>366</v>
      </c>
      <c r="C3" s="21"/>
      <c r="D3" s="19"/>
      <c r="E3" s="20"/>
      <c r="F3" s="20"/>
      <c r="G3" s="16"/>
      <c r="H3" s="16"/>
      <c r="I3" s="16"/>
      <c r="J3" s="16"/>
      <c r="K3" s="16"/>
      <c r="L3" s="26"/>
      <c r="M3" s="26"/>
      <c r="N3" s="27"/>
      <c r="O3" s="20"/>
      <c r="P3" s="16"/>
      <c r="Q3" s="16"/>
      <c r="R3" s="16"/>
      <c r="S3" s="20"/>
      <c r="T3" s="20"/>
      <c r="U3" s="20"/>
      <c r="V3" s="20"/>
      <c r="W3" s="20"/>
      <c r="X3" s="21"/>
      <c r="Y3" s="21"/>
      <c r="Z3" s="20"/>
      <c r="AA3" s="20"/>
    </row>
    <row r="4" spans="1:28" s="19" customFormat="1" ht="21.95" customHeight="1">
      <c r="B4" s="150" t="s">
        <v>364</v>
      </c>
      <c r="C4" s="149"/>
      <c r="D4" s="149"/>
      <c r="E4" s="149"/>
      <c r="F4" s="149"/>
      <c r="G4" s="149"/>
      <c r="H4" s="149"/>
      <c r="I4" s="149"/>
      <c r="J4" s="149"/>
      <c r="K4" s="149"/>
      <c r="L4" s="149"/>
      <c r="M4" s="149"/>
      <c r="N4" s="149"/>
      <c r="O4" s="149"/>
      <c r="P4" s="149"/>
      <c r="Q4" s="149"/>
      <c r="R4" s="149"/>
      <c r="S4" s="149"/>
      <c r="T4" s="149"/>
      <c r="U4" s="149"/>
      <c r="V4" s="149"/>
      <c r="W4" s="149"/>
      <c r="X4" s="149"/>
      <c r="Y4" s="149"/>
      <c r="Z4" s="149"/>
      <c r="AA4" s="149"/>
    </row>
    <row r="5" spans="1:28" s="24" customFormat="1">
      <c r="A5" s="19"/>
      <c r="B5" s="29"/>
      <c r="C5" s="33"/>
      <c r="D5" s="33"/>
      <c r="E5" s="34"/>
      <c r="F5" s="35"/>
      <c r="G5" s="36"/>
      <c r="H5" s="36"/>
      <c r="I5" s="37"/>
      <c r="J5" s="37"/>
      <c r="K5" s="37"/>
      <c r="L5" s="38"/>
      <c r="M5" s="38"/>
      <c r="N5" s="39"/>
      <c r="O5" s="40"/>
      <c r="P5" s="41"/>
      <c r="Q5" s="42"/>
      <c r="R5" s="42"/>
      <c r="S5" s="34"/>
      <c r="T5" s="29"/>
      <c r="U5" s="29"/>
      <c r="V5" s="29"/>
      <c r="W5" s="29"/>
      <c r="X5" s="43"/>
      <c r="Y5" s="43"/>
      <c r="Z5" s="44"/>
      <c r="AA5" s="44"/>
    </row>
    <row r="6" spans="1:28" s="8" customFormat="1" ht="51">
      <c r="A6" s="63"/>
      <c r="B6" s="151" t="s">
        <v>2</v>
      </c>
      <c r="C6" s="151" t="s">
        <v>3</v>
      </c>
      <c r="D6" s="151" t="s">
        <v>4</v>
      </c>
      <c r="E6" s="151" t="s">
        <v>5</v>
      </c>
      <c r="F6" s="152" t="s">
        <v>6</v>
      </c>
      <c r="G6" s="152" t="s">
        <v>7</v>
      </c>
      <c r="H6" s="152" t="s">
        <v>8</v>
      </c>
      <c r="I6" s="151" t="s">
        <v>9</v>
      </c>
      <c r="J6" s="151" t="s">
        <v>10</v>
      </c>
      <c r="K6" s="151" t="s">
        <v>11</v>
      </c>
      <c r="L6" s="151" t="s">
        <v>10</v>
      </c>
      <c r="M6" s="151" t="s">
        <v>12</v>
      </c>
      <c r="N6" s="152" t="s">
        <v>13</v>
      </c>
      <c r="O6" s="151" t="s">
        <v>14</v>
      </c>
      <c r="P6" s="151" t="s">
        <v>15</v>
      </c>
      <c r="Q6" s="151" t="s">
        <v>10</v>
      </c>
      <c r="R6" s="151" t="s">
        <v>16</v>
      </c>
      <c r="S6" s="153" t="s">
        <v>17</v>
      </c>
      <c r="T6" s="153" t="s">
        <v>125</v>
      </c>
      <c r="U6" s="153" t="s">
        <v>126</v>
      </c>
      <c r="V6" s="153" t="s">
        <v>127</v>
      </c>
      <c r="W6" s="153" t="s">
        <v>128</v>
      </c>
      <c r="X6" s="154" t="s">
        <v>19</v>
      </c>
      <c r="Y6" s="154" t="s">
        <v>20</v>
      </c>
      <c r="Z6" s="154" t="s">
        <v>21</v>
      </c>
      <c r="AA6" s="154" t="s">
        <v>22</v>
      </c>
    </row>
    <row r="7" spans="1:28" s="28" customFormat="1" ht="16.5" customHeight="1">
      <c r="B7" s="155" t="s">
        <v>25</v>
      </c>
      <c r="C7" s="156" t="s">
        <v>26</v>
      </c>
      <c r="D7" s="156" t="s">
        <v>44</v>
      </c>
      <c r="E7" s="157" t="s">
        <v>28</v>
      </c>
      <c r="F7" s="158">
        <v>105</v>
      </c>
      <c r="G7" s="159">
        <v>0</v>
      </c>
      <c r="H7" s="160">
        <v>0</v>
      </c>
      <c r="I7" s="161">
        <v>37712</v>
      </c>
      <c r="J7" s="162">
        <f>YEAR(I7)</f>
        <v>2003</v>
      </c>
      <c r="K7" s="161">
        <v>47756</v>
      </c>
      <c r="L7" s="162">
        <f t="shared" ref="L7:L36" si="0">YEAR($K7)</f>
        <v>2030</v>
      </c>
      <c r="M7" s="163">
        <f t="shared" ref="M7:M36" si="1">YEARFRAC(Ref.Date,$K7)*$W7/$W$37</f>
        <v>4.1840578797467803E-2</v>
      </c>
      <c r="N7" s="162" t="s">
        <v>29</v>
      </c>
      <c r="O7" s="162" t="s">
        <v>29</v>
      </c>
      <c r="P7" s="161">
        <v>47756</v>
      </c>
      <c r="Q7" s="162">
        <f t="shared" ref="Q7:Q36" si="2">YEAR($P7)</f>
        <v>2030</v>
      </c>
      <c r="R7" s="163">
        <f t="shared" ref="R7:R36" si="3">YEARFRAC(Ref.Date,$P7)*$W7/$W$37</f>
        <v>4.1840578797467803E-2</v>
      </c>
      <c r="S7" s="162" t="s">
        <v>32</v>
      </c>
      <c r="T7" s="162" t="s">
        <v>31</v>
      </c>
      <c r="U7" s="164">
        <v>19.629239999999999</v>
      </c>
      <c r="V7" s="165">
        <f t="shared" ref="V7:V36" si="4">IF(F7&lt;&gt;0,U7*F7,IF(G7&lt;&gt;0,U7*G7,H7*U7))</f>
        <v>2061.0702000000001</v>
      </c>
      <c r="W7" s="165">
        <f>V7*12</f>
        <v>24732.842400000001</v>
      </c>
      <c r="X7" s="162" t="s">
        <v>129</v>
      </c>
      <c r="Y7" s="161">
        <v>46023</v>
      </c>
      <c r="Z7" s="161">
        <v>46388</v>
      </c>
      <c r="AA7" s="166">
        <v>1</v>
      </c>
      <c r="AB7" s="90"/>
    </row>
    <row r="8" spans="1:28" s="28" customFormat="1" ht="16.5" customHeight="1">
      <c r="B8" s="167" t="s">
        <v>25</v>
      </c>
      <c r="C8" s="168" t="s">
        <v>26</v>
      </c>
      <c r="D8" s="156" t="s">
        <v>44</v>
      </c>
      <c r="E8" s="169" t="s">
        <v>46</v>
      </c>
      <c r="F8" s="170">
        <v>424.08</v>
      </c>
      <c r="G8" s="159">
        <v>0</v>
      </c>
      <c r="H8" s="160">
        <v>0</v>
      </c>
      <c r="I8" s="171">
        <v>37712</v>
      </c>
      <c r="J8" s="172">
        <f>YEAR(I8)</f>
        <v>2003</v>
      </c>
      <c r="K8" s="171">
        <v>47756</v>
      </c>
      <c r="L8" s="172">
        <f>YEAR($K8)</f>
        <v>2030</v>
      </c>
      <c r="M8" s="163">
        <f t="shared" si="1"/>
        <v>2.5681242013748306E-5</v>
      </c>
      <c r="N8" s="172" t="s">
        <v>29</v>
      </c>
      <c r="O8" s="162" t="s">
        <v>29</v>
      </c>
      <c r="P8" s="171">
        <v>47756</v>
      </c>
      <c r="Q8" s="162">
        <f>YEAR($P8)</f>
        <v>2030</v>
      </c>
      <c r="R8" s="163">
        <f t="shared" si="3"/>
        <v>2.5681242013748306E-5</v>
      </c>
      <c r="S8" s="172" t="s">
        <v>32</v>
      </c>
      <c r="T8" s="172" t="s">
        <v>31</v>
      </c>
      <c r="U8" s="173">
        <v>1.2650600000000001</v>
      </c>
      <c r="V8" s="165">
        <f>U8</f>
        <v>1.2650600000000001</v>
      </c>
      <c r="W8" s="165">
        <f>V8*12</f>
        <v>15.180720000000001</v>
      </c>
      <c r="X8" s="172" t="s">
        <v>129</v>
      </c>
      <c r="Y8" s="171">
        <v>46023</v>
      </c>
      <c r="Z8" s="171">
        <v>46388</v>
      </c>
      <c r="AA8" s="174">
        <v>1</v>
      </c>
      <c r="AB8" s="90"/>
    </row>
    <row r="9" spans="1:28" s="28" customFormat="1" ht="16.5" customHeight="1">
      <c r="B9" s="167" t="s">
        <v>25</v>
      </c>
      <c r="C9" s="168" t="s">
        <v>26</v>
      </c>
      <c r="D9" s="168" t="s">
        <v>43</v>
      </c>
      <c r="E9" s="169" t="s">
        <v>28</v>
      </c>
      <c r="F9" s="170">
        <v>1166</v>
      </c>
      <c r="G9" s="159">
        <v>0</v>
      </c>
      <c r="H9" s="160">
        <v>0</v>
      </c>
      <c r="I9" s="171">
        <v>37712</v>
      </c>
      <c r="J9" s="172">
        <f t="shared" ref="J9:J36" si="5">YEAR(I9)</f>
        <v>2003</v>
      </c>
      <c r="K9" s="171">
        <v>47756</v>
      </c>
      <c r="L9" s="172">
        <f t="shared" si="0"/>
        <v>2030</v>
      </c>
      <c r="M9" s="163">
        <f t="shared" si="1"/>
        <v>0.46462966550330914</v>
      </c>
      <c r="N9" s="172" t="s">
        <v>29</v>
      </c>
      <c r="O9" s="162" t="s">
        <v>29</v>
      </c>
      <c r="P9" s="171">
        <v>47756</v>
      </c>
      <c r="Q9" s="162">
        <f t="shared" si="2"/>
        <v>2030</v>
      </c>
      <c r="R9" s="163">
        <f t="shared" si="3"/>
        <v>0.46462966550330914</v>
      </c>
      <c r="S9" s="172" t="s">
        <v>32</v>
      </c>
      <c r="T9" s="172" t="s">
        <v>31</v>
      </c>
      <c r="U9" s="173">
        <v>19.629239999999999</v>
      </c>
      <c r="V9" s="165">
        <f t="shared" si="4"/>
        <v>22887.69384</v>
      </c>
      <c r="W9" s="165">
        <f t="shared" ref="W9:W36" si="6">V9*12</f>
        <v>274652.32608000003</v>
      </c>
      <c r="X9" s="172" t="s">
        <v>129</v>
      </c>
      <c r="Y9" s="171">
        <v>46023</v>
      </c>
      <c r="Z9" s="171">
        <v>46388</v>
      </c>
      <c r="AA9" s="174">
        <v>1</v>
      </c>
      <c r="AB9" s="90"/>
    </row>
    <row r="10" spans="1:28" s="28" customFormat="1" ht="16.5" customHeight="1">
      <c r="B10" s="167" t="s">
        <v>25</v>
      </c>
      <c r="C10" s="168" t="s">
        <v>26</v>
      </c>
      <c r="D10" s="168" t="s">
        <v>42</v>
      </c>
      <c r="E10" s="169" t="s">
        <v>28</v>
      </c>
      <c r="F10" s="170">
        <v>1132</v>
      </c>
      <c r="G10" s="159">
        <v>0</v>
      </c>
      <c r="H10" s="160">
        <v>0</v>
      </c>
      <c r="I10" s="171">
        <v>37712</v>
      </c>
      <c r="J10" s="172">
        <f t="shared" si="5"/>
        <v>2003</v>
      </c>
      <c r="K10" s="171">
        <v>47756</v>
      </c>
      <c r="L10" s="172">
        <f t="shared" si="0"/>
        <v>2030</v>
      </c>
      <c r="M10" s="163">
        <f t="shared" si="1"/>
        <v>0.45108128760698618</v>
      </c>
      <c r="N10" s="172" t="s">
        <v>29</v>
      </c>
      <c r="O10" s="162" t="s">
        <v>29</v>
      </c>
      <c r="P10" s="171">
        <v>47756</v>
      </c>
      <c r="Q10" s="162">
        <f t="shared" si="2"/>
        <v>2030</v>
      </c>
      <c r="R10" s="163">
        <f t="shared" si="3"/>
        <v>0.45108128760698618</v>
      </c>
      <c r="S10" s="172" t="s">
        <v>32</v>
      </c>
      <c r="T10" s="172" t="s">
        <v>31</v>
      </c>
      <c r="U10" s="173">
        <v>19.629239999999999</v>
      </c>
      <c r="V10" s="165">
        <f t="shared" si="4"/>
        <v>22220.29968</v>
      </c>
      <c r="W10" s="165">
        <f t="shared" si="6"/>
        <v>266643.59616000002</v>
      </c>
      <c r="X10" s="172" t="s">
        <v>129</v>
      </c>
      <c r="Y10" s="171">
        <v>46023</v>
      </c>
      <c r="Z10" s="171">
        <v>46388</v>
      </c>
      <c r="AA10" s="174">
        <v>1</v>
      </c>
      <c r="AB10" s="90"/>
    </row>
    <row r="11" spans="1:28" s="28" customFormat="1" ht="16.5" customHeight="1">
      <c r="B11" s="167" t="s">
        <v>25</v>
      </c>
      <c r="C11" s="168" t="s">
        <v>26</v>
      </c>
      <c r="D11" s="168" t="s">
        <v>42</v>
      </c>
      <c r="E11" s="169" t="s">
        <v>46</v>
      </c>
      <c r="F11" s="170">
        <v>87.42</v>
      </c>
      <c r="G11" s="159">
        <v>0</v>
      </c>
      <c r="H11" s="160">
        <v>0</v>
      </c>
      <c r="I11" s="171">
        <v>37712</v>
      </c>
      <c r="J11" s="172">
        <f>YEAR(I11)</f>
        <v>2003</v>
      </c>
      <c r="K11" s="171">
        <v>47756</v>
      </c>
      <c r="L11" s="172">
        <f>YEAR($K11)</f>
        <v>2030</v>
      </c>
      <c r="M11" s="163">
        <f t="shared" si="1"/>
        <v>2.5681242013748306E-5</v>
      </c>
      <c r="N11" s="172" t="s">
        <v>29</v>
      </c>
      <c r="O11" s="162" t="s">
        <v>29</v>
      </c>
      <c r="P11" s="171">
        <v>47756</v>
      </c>
      <c r="Q11" s="162">
        <f>YEAR($P11)</f>
        <v>2030</v>
      </c>
      <c r="R11" s="163">
        <f t="shared" si="3"/>
        <v>2.5681242013748306E-5</v>
      </c>
      <c r="S11" s="172" t="s">
        <v>32</v>
      </c>
      <c r="T11" s="172" t="s">
        <v>31</v>
      </c>
      <c r="U11" s="173">
        <v>1.2650600000000001</v>
      </c>
      <c r="V11" s="165">
        <f>U11</f>
        <v>1.2650600000000001</v>
      </c>
      <c r="W11" s="165">
        <f>V11*12</f>
        <v>15.180720000000001</v>
      </c>
      <c r="X11" s="172" t="s">
        <v>129</v>
      </c>
      <c r="Y11" s="171">
        <v>46023</v>
      </c>
      <c r="Z11" s="171">
        <v>46388</v>
      </c>
      <c r="AA11" s="174">
        <v>1</v>
      </c>
      <c r="AB11" s="90"/>
    </row>
    <row r="12" spans="1:28" s="28" customFormat="1" ht="16.5" customHeight="1">
      <c r="B12" s="167" t="s">
        <v>25</v>
      </c>
      <c r="C12" s="168" t="s">
        <v>26</v>
      </c>
      <c r="D12" s="168" t="s">
        <v>41</v>
      </c>
      <c r="E12" s="169" t="s">
        <v>28</v>
      </c>
      <c r="F12" s="170">
        <v>1226</v>
      </c>
      <c r="G12" s="159">
        <v>0</v>
      </c>
      <c r="H12" s="160">
        <v>0</v>
      </c>
      <c r="I12" s="171">
        <v>37712</v>
      </c>
      <c r="J12" s="172">
        <f t="shared" si="5"/>
        <v>2003</v>
      </c>
      <c r="K12" s="171">
        <v>47756</v>
      </c>
      <c r="L12" s="172">
        <f t="shared" si="0"/>
        <v>2030</v>
      </c>
      <c r="M12" s="163">
        <f t="shared" si="1"/>
        <v>0.48853856767329068</v>
      </c>
      <c r="N12" s="172" t="s">
        <v>29</v>
      </c>
      <c r="O12" s="162" t="s">
        <v>29</v>
      </c>
      <c r="P12" s="171">
        <v>47756</v>
      </c>
      <c r="Q12" s="162">
        <f t="shared" si="2"/>
        <v>2030</v>
      </c>
      <c r="R12" s="163">
        <f t="shared" si="3"/>
        <v>0.48853856767329068</v>
      </c>
      <c r="S12" s="172" t="s">
        <v>32</v>
      </c>
      <c r="T12" s="172" t="s">
        <v>31</v>
      </c>
      <c r="U12" s="173">
        <v>19.629239999999999</v>
      </c>
      <c r="V12" s="165">
        <f t="shared" si="4"/>
        <v>24065.448239999998</v>
      </c>
      <c r="W12" s="165">
        <f t="shared" si="6"/>
        <v>288785.37887999997</v>
      </c>
      <c r="X12" s="172" t="s">
        <v>129</v>
      </c>
      <c r="Y12" s="171">
        <v>46023</v>
      </c>
      <c r="Z12" s="171">
        <v>46388</v>
      </c>
      <c r="AA12" s="174">
        <v>1</v>
      </c>
      <c r="AB12" s="90"/>
    </row>
    <row r="13" spans="1:28" s="28" customFormat="1" ht="16.5" customHeight="1">
      <c r="B13" s="167" t="s">
        <v>25</v>
      </c>
      <c r="C13" s="168" t="s">
        <v>26</v>
      </c>
      <c r="D13" s="175" t="s">
        <v>40</v>
      </c>
      <c r="E13" s="157" t="s">
        <v>28</v>
      </c>
      <c r="F13" s="170">
        <v>1220</v>
      </c>
      <c r="G13" s="159">
        <v>0</v>
      </c>
      <c r="H13" s="160">
        <v>0</v>
      </c>
      <c r="I13" s="171">
        <v>37712</v>
      </c>
      <c r="J13" s="172">
        <f t="shared" si="5"/>
        <v>2003</v>
      </c>
      <c r="K13" s="171">
        <v>47756</v>
      </c>
      <c r="L13" s="172">
        <f t="shared" si="0"/>
        <v>2030</v>
      </c>
      <c r="M13" s="163">
        <f t="shared" si="1"/>
        <v>0.48614767745629256</v>
      </c>
      <c r="N13" s="172" t="s">
        <v>29</v>
      </c>
      <c r="O13" s="162" t="s">
        <v>29</v>
      </c>
      <c r="P13" s="171">
        <v>47756</v>
      </c>
      <c r="Q13" s="162">
        <f t="shared" si="2"/>
        <v>2030</v>
      </c>
      <c r="R13" s="163">
        <f t="shared" si="3"/>
        <v>0.48614767745629256</v>
      </c>
      <c r="S13" s="172" t="s">
        <v>32</v>
      </c>
      <c r="T13" s="172" t="s">
        <v>31</v>
      </c>
      <c r="U13" s="173">
        <v>19.629239999999999</v>
      </c>
      <c r="V13" s="165">
        <f t="shared" si="4"/>
        <v>23947.6728</v>
      </c>
      <c r="W13" s="165">
        <f t="shared" si="6"/>
        <v>287372.0736</v>
      </c>
      <c r="X13" s="172" t="s">
        <v>129</v>
      </c>
      <c r="Y13" s="171">
        <v>46023</v>
      </c>
      <c r="Z13" s="171">
        <v>46388</v>
      </c>
      <c r="AA13" s="174">
        <v>1</v>
      </c>
      <c r="AB13" s="90"/>
    </row>
    <row r="14" spans="1:28" s="28" customFormat="1" ht="16.5" customHeight="1">
      <c r="B14" s="167" t="s">
        <v>25</v>
      </c>
      <c r="C14" s="168" t="s">
        <v>26</v>
      </c>
      <c r="D14" s="175" t="s">
        <v>39</v>
      </c>
      <c r="E14" s="157" t="s">
        <v>28</v>
      </c>
      <c r="F14" s="170">
        <v>1220</v>
      </c>
      <c r="G14" s="159">
        <v>0</v>
      </c>
      <c r="H14" s="160">
        <v>0</v>
      </c>
      <c r="I14" s="171">
        <v>37712</v>
      </c>
      <c r="J14" s="172">
        <f t="shared" si="5"/>
        <v>2003</v>
      </c>
      <c r="K14" s="171">
        <v>47756</v>
      </c>
      <c r="L14" s="172">
        <f t="shared" si="0"/>
        <v>2030</v>
      </c>
      <c r="M14" s="163">
        <f t="shared" si="1"/>
        <v>0.48614767745629256</v>
      </c>
      <c r="N14" s="172" t="s">
        <v>29</v>
      </c>
      <c r="O14" s="162" t="s">
        <v>29</v>
      </c>
      <c r="P14" s="171">
        <v>47756</v>
      </c>
      <c r="Q14" s="162">
        <f t="shared" si="2"/>
        <v>2030</v>
      </c>
      <c r="R14" s="163">
        <f t="shared" si="3"/>
        <v>0.48614767745629256</v>
      </c>
      <c r="S14" s="172" t="s">
        <v>32</v>
      </c>
      <c r="T14" s="172" t="s">
        <v>31</v>
      </c>
      <c r="U14" s="173">
        <v>19.629239999999999</v>
      </c>
      <c r="V14" s="165">
        <f t="shared" si="4"/>
        <v>23947.6728</v>
      </c>
      <c r="W14" s="165">
        <f t="shared" si="6"/>
        <v>287372.0736</v>
      </c>
      <c r="X14" s="172" t="s">
        <v>129</v>
      </c>
      <c r="Y14" s="171">
        <v>46023</v>
      </c>
      <c r="Z14" s="171">
        <v>46388</v>
      </c>
      <c r="AA14" s="174">
        <v>1</v>
      </c>
      <c r="AB14" s="90"/>
    </row>
    <row r="15" spans="1:28" s="28" customFormat="1" ht="16.5" customHeight="1">
      <c r="B15" s="167" t="s">
        <v>25</v>
      </c>
      <c r="C15" s="168" t="s">
        <v>26</v>
      </c>
      <c r="D15" s="175" t="s">
        <v>35</v>
      </c>
      <c r="E15" s="157" t="s">
        <v>28</v>
      </c>
      <c r="F15" s="170">
        <v>1221</v>
      </c>
      <c r="G15" s="159">
        <v>0</v>
      </c>
      <c r="H15" s="160">
        <v>0</v>
      </c>
      <c r="I15" s="171">
        <v>38628</v>
      </c>
      <c r="J15" s="172">
        <f t="shared" si="5"/>
        <v>2005</v>
      </c>
      <c r="K15" s="171">
        <v>47756</v>
      </c>
      <c r="L15" s="172">
        <f t="shared" si="0"/>
        <v>2030</v>
      </c>
      <c r="M15" s="163">
        <f t="shared" si="1"/>
        <v>0.48654615915912558</v>
      </c>
      <c r="N15" s="172" t="s">
        <v>29</v>
      </c>
      <c r="O15" s="162" t="s">
        <v>29</v>
      </c>
      <c r="P15" s="171">
        <v>47756</v>
      </c>
      <c r="Q15" s="162">
        <f t="shared" si="2"/>
        <v>2030</v>
      </c>
      <c r="R15" s="163">
        <f t="shared" si="3"/>
        <v>0.48654615915912558</v>
      </c>
      <c r="S15" s="172" t="s">
        <v>32</v>
      </c>
      <c r="T15" s="172" t="s">
        <v>31</v>
      </c>
      <c r="U15" s="173">
        <v>19.629239999999999</v>
      </c>
      <c r="V15" s="165">
        <f t="shared" si="4"/>
        <v>23967.302039999999</v>
      </c>
      <c r="W15" s="165">
        <f t="shared" si="6"/>
        <v>287607.62448</v>
      </c>
      <c r="X15" s="172" t="s">
        <v>129</v>
      </c>
      <c r="Y15" s="171">
        <v>46023</v>
      </c>
      <c r="Z15" s="171">
        <v>46388</v>
      </c>
      <c r="AA15" s="174">
        <v>1</v>
      </c>
      <c r="AB15" s="90"/>
    </row>
    <row r="16" spans="1:28" s="28" customFormat="1" ht="16.5" customHeight="1">
      <c r="B16" s="167" t="s">
        <v>25</v>
      </c>
      <c r="C16" s="168" t="s">
        <v>26</v>
      </c>
      <c r="D16" s="175" t="s">
        <v>27</v>
      </c>
      <c r="E16" s="157" t="s">
        <v>28</v>
      </c>
      <c r="F16" s="170">
        <v>1120.21</v>
      </c>
      <c r="G16" s="159">
        <v>0</v>
      </c>
      <c r="H16" s="160">
        <v>0</v>
      </c>
      <c r="I16" s="171">
        <v>40057</v>
      </c>
      <c r="J16" s="172">
        <f t="shared" si="5"/>
        <v>2009</v>
      </c>
      <c r="K16" s="171">
        <v>47756</v>
      </c>
      <c r="L16" s="172">
        <f t="shared" si="0"/>
        <v>2030</v>
      </c>
      <c r="M16" s="163">
        <f t="shared" si="1"/>
        <v>0.44638318833058482</v>
      </c>
      <c r="N16" s="172" t="s">
        <v>29</v>
      </c>
      <c r="O16" s="162" t="s">
        <v>29</v>
      </c>
      <c r="P16" s="171">
        <v>47756</v>
      </c>
      <c r="Q16" s="162">
        <f t="shared" si="2"/>
        <v>2030</v>
      </c>
      <c r="R16" s="163">
        <f t="shared" si="3"/>
        <v>0.44638318833058482</v>
      </c>
      <c r="S16" s="172" t="s">
        <v>32</v>
      </c>
      <c r="T16" s="172" t="s">
        <v>31</v>
      </c>
      <c r="U16" s="173">
        <v>19.629239999999999</v>
      </c>
      <c r="V16" s="165">
        <f t="shared" si="4"/>
        <v>21988.8709404</v>
      </c>
      <c r="W16" s="165">
        <f t="shared" si="6"/>
        <v>263866.45128480002</v>
      </c>
      <c r="X16" s="172" t="s">
        <v>129</v>
      </c>
      <c r="Y16" s="171">
        <v>46023</v>
      </c>
      <c r="Z16" s="171">
        <v>46388</v>
      </c>
      <c r="AA16" s="174">
        <v>1</v>
      </c>
      <c r="AB16" s="90"/>
    </row>
    <row r="17" spans="2:28" s="28" customFormat="1" ht="16.5" customHeight="1">
      <c r="B17" s="167" t="s">
        <v>25</v>
      </c>
      <c r="C17" s="168" t="s">
        <v>26</v>
      </c>
      <c r="D17" s="175" t="s">
        <v>47</v>
      </c>
      <c r="E17" s="157" t="s">
        <v>28</v>
      </c>
      <c r="F17" s="170">
        <v>1059</v>
      </c>
      <c r="G17" s="159">
        <v>0</v>
      </c>
      <c r="H17" s="160">
        <v>0</v>
      </c>
      <c r="I17" s="171">
        <v>37712</v>
      </c>
      <c r="J17" s="172">
        <f t="shared" si="5"/>
        <v>2003</v>
      </c>
      <c r="K17" s="171">
        <v>47756</v>
      </c>
      <c r="L17" s="172">
        <f t="shared" si="0"/>
        <v>2030</v>
      </c>
      <c r="M17" s="163">
        <f t="shared" si="1"/>
        <v>0.4219921233001751</v>
      </c>
      <c r="N17" s="172" t="s">
        <v>29</v>
      </c>
      <c r="O17" s="162" t="s">
        <v>29</v>
      </c>
      <c r="P17" s="171">
        <v>47756</v>
      </c>
      <c r="Q17" s="162">
        <f t="shared" si="2"/>
        <v>2030</v>
      </c>
      <c r="R17" s="163">
        <f t="shared" si="3"/>
        <v>0.4219921233001751</v>
      </c>
      <c r="S17" s="172" t="s">
        <v>32</v>
      </c>
      <c r="T17" s="172" t="s">
        <v>31</v>
      </c>
      <c r="U17" s="173">
        <v>19.629239999999999</v>
      </c>
      <c r="V17" s="165">
        <f t="shared" si="4"/>
        <v>20787.365159999998</v>
      </c>
      <c r="W17" s="165">
        <f t="shared" si="6"/>
        <v>249448.38191999996</v>
      </c>
      <c r="X17" s="172" t="s">
        <v>129</v>
      </c>
      <c r="Y17" s="171">
        <v>46023</v>
      </c>
      <c r="Z17" s="171">
        <v>46388</v>
      </c>
      <c r="AA17" s="174">
        <v>1</v>
      </c>
      <c r="AB17" s="90"/>
    </row>
    <row r="18" spans="2:28" s="28" customFormat="1" ht="16.5" customHeight="1">
      <c r="B18" s="167" t="s">
        <v>25</v>
      </c>
      <c r="C18" s="168" t="s">
        <v>26</v>
      </c>
      <c r="D18" s="175" t="s">
        <v>45</v>
      </c>
      <c r="E18" s="157" t="s">
        <v>28</v>
      </c>
      <c r="F18" s="170">
        <v>150.74</v>
      </c>
      <c r="G18" s="159">
        <v>0</v>
      </c>
      <c r="H18" s="160">
        <v>0</v>
      </c>
      <c r="I18" s="171">
        <v>40639</v>
      </c>
      <c r="J18" s="172">
        <f t="shared" si="5"/>
        <v>2011</v>
      </c>
      <c r="K18" s="171">
        <v>47756</v>
      </c>
      <c r="L18" s="172">
        <f t="shared" si="0"/>
        <v>2030</v>
      </c>
      <c r="M18" s="163">
        <f t="shared" si="1"/>
        <v>6.0067131885050445E-2</v>
      </c>
      <c r="N18" s="172" t="s">
        <v>29</v>
      </c>
      <c r="O18" s="162" t="s">
        <v>29</v>
      </c>
      <c r="P18" s="171">
        <v>47756</v>
      </c>
      <c r="Q18" s="162">
        <f t="shared" si="2"/>
        <v>2030</v>
      </c>
      <c r="R18" s="163">
        <f t="shared" si="3"/>
        <v>6.0067131885050445E-2</v>
      </c>
      <c r="S18" s="172" t="s">
        <v>32</v>
      </c>
      <c r="T18" s="172" t="s">
        <v>31</v>
      </c>
      <c r="U18" s="173">
        <v>19.629239999999999</v>
      </c>
      <c r="V18" s="165">
        <f t="shared" si="4"/>
        <v>2958.9116376000002</v>
      </c>
      <c r="W18" s="165">
        <f t="shared" si="6"/>
        <v>35506.939651200002</v>
      </c>
      <c r="X18" s="172" t="s">
        <v>129</v>
      </c>
      <c r="Y18" s="171">
        <v>46023</v>
      </c>
      <c r="Z18" s="171">
        <v>46388</v>
      </c>
      <c r="AA18" s="174">
        <v>1</v>
      </c>
      <c r="AB18" s="90"/>
    </row>
    <row r="19" spans="2:28" s="28" customFormat="1" ht="16.5" customHeight="1">
      <c r="B19" s="167" t="s">
        <v>25</v>
      </c>
      <c r="C19" s="168" t="s">
        <v>26</v>
      </c>
      <c r="D19" s="175" t="s">
        <v>45</v>
      </c>
      <c r="E19" s="157" t="s">
        <v>28</v>
      </c>
      <c r="F19" s="170">
        <v>229.32</v>
      </c>
      <c r="G19" s="159">
        <v>0</v>
      </c>
      <c r="H19" s="160">
        <v>0</v>
      </c>
      <c r="I19" s="171">
        <v>39722</v>
      </c>
      <c r="J19" s="172">
        <f>YEAR(I19)</f>
        <v>2008</v>
      </c>
      <c r="K19" s="171">
        <v>47756</v>
      </c>
      <c r="L19" s="172">
        <f>YEAR($K19)</f>
        <v>2030</v>
      </c>
      <c r="M19" s="163">
        <f t="shared" si="1"/>
        <v>9.1379824093669668E-2</v>
      </c>
      <c r="N19" s="172" t="s">
        <v>29</v>
      </c>
      <c r="O19" s="162" t="s">
        <v>29</v>
      </c>
      <c r="P19" s="171">
        <v>47756</v>
      </c>
      <c r="Q19" s="162">
        <f>YEAR($P19)</f>
        <v>2030</v>
      </c>
      <c r="R19" s="163">
        <f t="shared" si="3"/>
        <v>9.1379824093669668E-2</v>
      </c>
      <c r="S19" s="172" t="s">
        <v>32</v>
      </c>
      <c r="T19" s="172" t="s">
        <v>31</v>
      </c>
      <c r="U19" s="173">
        <v>19.629239999999999</v>
      </c>
      <c r="V19" s="165">
        <f>IF(F19&lt;&gt;0,U19*F19,IF(G19&lt;&gt;0,U19*G19,H19*U19))</f>
        <v>4501.3773167999998</v>
      </c>
      <c r="W19" s="165">
        <f>V19*12</f>
        <v>54016.527801599994</v>
      </c>
      <c r="X19" s="172" t="s">
        <v>129</v>
      </c>
      <c r="Y19" s="171">
        <v>46023</v>
      </c>
      <c r="Z19" s="171">
        <v>46388</v>
      </c>
      <c r="AA19" s="174">
        <v>1</v>
      </c>
      <c r="AB19" s="90"/>
    </row>
    <row r="20" spans="2:28" s="28" customFormat="1" ht="16.5" customHeight="1">
      <c r="B20" s="167" t="s">
        <v>25</v>
      </c>
      <c r="C20" s="168" t="s">
        <v>26</v>
      </c>
      <c r="D20" s="175" t="s">
        <v>45</v>
      </c>
      <c r="E20" s="157" t="s">
        <v>34</v>
      </c>
      <c r="F20" s="170">
        <v>275</v>
      </c>
      <c r="G20" s="159">
        <v>0</v>
      </c>
      <c r="H20" s="160">
        <v>0</v>
      </c>
      <c r="I20" s="171">
        <v>37712</v>
      </c>
      <c r="J20" s="172">
        <f t="shared" si="5"/>
        <v>2003</v>
      </c>
      <c r="K20" s="171">
        <v>47756</v>
      </c>
      <c r="L20" s="172">
        <f t="shared" si="0"/>
        <v>2030</v>
      </c>
      <c r="M20" s="163">
        <f t="shared" si="1"/>
        <v>4.9488867447225394E-2</v>
      </c>
      <c r="N20" s="172" t="s">
        <v>29</v>
      </c>
      <c r="O20" s="162" t="s">
        <v>29</v>
      </c>
      <c r="P20" s="171">
        <v>47756</v>
      </c>
      <c r="Q20" s="162">
        <f t="shared" si="2"/>
        <v>2030</v>
      </c>
      <c r="R20" s="163">
        <f t="shared" si="3"/>
        <v>4.9488867447225394E-2</v>
      </c>
      <c r="S20" s="172" t="s">
        <v>32</v>
      </c>
      <c r="T20" s="172" t="s">
        <v>31</v>
      </c>
      <c r="U20" s="173">
        <v>8.8648199999999999</v>
      </c>
      <c r="V20" s="165">
        <f t="shared" si="4"/>
        <v>2437.8254999999999</v>
      </c>
      <c r="W20" s="165">
        <f t="shared" si="6"/>
        <v>29253.905999999999</v>
      </c>
      <c r="X20" s="172" t="s">
        <v>129</v>
      </c>
      <c r="Y20" s="171">
        <v>46023</v>
      </c>
      <c r="Z20" s="171">
        <v>46388</v>
      </c>
      <c r="AA20" s="174">
        <v>1</v>
      </c>
      <c r="AB20" s="90"/>
    </row>
    <row r="21" spans="2:28" s="28" customFormat="1" ht="16.5" customHeight="1">
      <c r="B21" s="167" t="s">
        <v>25</v>
      </c>
      <c r="C21" s="168" t="s">
        <v>26</v>
      </c>
      <c r="D21" s="168" t="s">
        <v>45</v>
      </c>
      <c r="E21" s="169" t="s">
        <v>34</v>
      </c>
      <c r="F21" s="170">
        <v>9.6</v>
      </c>
      <c r="G21" s="159">
        <v>0</v>
      </c>
      <c r="H21" s="160">
        <v>0</v>
      </c>
      <c r="I21" s="171">
        <v>40664</v>
      </c>
      <c r="J21" s="172">
        <f>YEAR(I21)</f>
        <v>2011</v>
      </c>
      <c r="K21" s="171">
        <v>47756</v>
      </c>
      <c r="L21" s="172">
        <f>YEAR($K21)</f>
        <v>2030</v>
      </c>
      <c r="M21" s="163">
        <f t="shared" si="1"/>
        <v>1.7276113727031411E-3</v>
      </c>
      <c r="N21" s="172" t="s">
        <v>29</v>
      </c>
      <c r="O21" s="162" t="s">
        <v>29</v>
      </c>
      <c r="P21" s="171">
        <v>47756</v>
      </c>
      <c r="Q21" s="162">
        <f>YEAR($P21)</f>
        <v>2030</v>
      </c>
      <c r="R21" s="163">
        <f t="shared" si="3"/>
        <v>1.7276113727031411E-3</v>
      </c>
      <c r="S21" s="172" t="s">
        <v>32</v>
      </c>
      <c r="T21" s="172" t="s">
        <v>31</v>
      </c>
      <c r="U21" s="173">
        <v>8.8648199999999999</v>
      </c>
      <c r="V21" s="165">
        <f>IF(F21&lt;&gt;0,U21*F21,IF(G21&lt;&gt;0,U21*G21,H21*U21))</f>
        <v>85.102271999999999</v>
      </c>
      <c r="W21" s="165">
        <f>V21*12</f>
        <v>1021.227264</v>
      </c>
      <c r="X21" s="172" t="s">
        <v>129</v>
      </c>
      <c r="Y21" s="171">
        <v>46023</v>
      </c>
      <c r="Z21" s="171">
        <v>46388</v>
      </c>
      <c r="AA21" s="174">
        <v>1</v>
      </c>
      <c r="AB21" s="90"/>
    </row>
    <row r="22" spans="2:28" s="28" customFormat="1" ht="16.5" customHeight="1">
      <c r="B22" s="167" t="s">
        <v>25</v>
      </c>
      <c r="C22" s="168" t="s">
        <v>26</v>
      </c>
      <c r="D22" s="175" t="s">
        <v>33</v>
      </c>
      <c r="E22" s="157" t="s">
        <v>34</v>
      </c>
      <c r="F22" s="170">
        <v>83</v>
      </c>
      <c r="G22" s="159">
        <v>0</v>
      </c>
      <c r="H22" s="160">
        <v>0</v>
      </c>
      <c r="I22" s="171">
        <v>37712</v>
      </c>
      <c r="J22" s="172">
        <f t="shared" si="5"/>
        <v>2003</v>
      </c>
      <c r="K22" s="171">
        <v>47756</v>
      </c>
      <c r="L22" s="172">
        <f t="shared" si="0"/>
        <v>2030</v>
      </c>
      <c r="M22" s="163">
        <f t="shared" si="1"/>
        <v>1.4936639993162576E-2</v>
      </c>
      <c r="N22" s="172" t="s">
        <v>29</v>
      </c>
      <c r="O22" s="162" t="s">
        <v>29</v>
      </c>
      <c r="P22" s="171">
        <v>47756</v>
      </c>
      <c r="Q22" s="162">
        <f t="shared" si="2"/>
        <v>2030</v>
      </c>
      <c r="R22" s="163">
        <f t="shared" si="3"/>
        <v>1.4936639993162576E-2</v>
      </c>
      <c r="S22" s="172" t="s">
        <v>32</v>
      </c>
      <c r="T22" s="172" t="s">
        <v>31</v>
      </c>
      <c r="U22" s="173">
        <v>8.8648199999999999</v>
      </c>
      <c r="V22" s="165">
        <f t="shared" si="4"/>
        <v>735.78006000000005</v>
      </c>
      <c r="W22" s="165">
        <f t="shared" si="6"/>
        <v>8829.3607200000006</v>
      </c>
      <c r="X22" s="172" t="s">
        <v>129</v>
      </c>
      <c r="Y22" s="171">
        <v>46023</v>
      </c>
      <c r="Z22" s="171">
        <v>46388</v>
      </c>
      <c r="AA22" s="174">
        <v>1</v>
      </c>
      <c r="AB22" s="90"/>
    </row>
    <row r="23" spans="2:28" s="28" customFormat="1" ht="16.5" customHeight="1">
      <c r="B23" s="167" t="s">
        <v>25</v>
      </c>
      <c r="C23" s="168" t="s">
        <v>26</v>
      </c>
      <c r="D23" s="175" t="s">
        <v>33</v>
      </c>
      <c r="E23" s="157" t="s">
        <v>34</v>
      </c>
      <c r="F23" s="170">
        <v>30</v>
      </c>
      <c r="G23" s="159">
        <v>0</v>
      </c>
      <c r="H23" s="160">
        <v>0</v>
      </c>
      <c r="I23" s="171">
        <v>37712</v>
      </c>
      <c r="J23" s="172">
        <f t="shared" si="5"/>
        <v>2003</v>
      </c>
      <c r="K23" s="171">
        <v>47756</v>
      </c>
      <c r="L23" s="172">
        <f t="shared" si="0"/>
        <v>2030</v>
      </c>
      <c r="M23" s="163">
        <f t="shared" si="1"/>
        <v>5.3987855396973152E-3</v>
      </c>
      <c r="N23" s="172" t="s">
        <v>29</v>
      </c>
      <c r="O23" s="162" t="s">
        <v>29</v>
      </c>
      <c r="P23" s="171">
        <v>47756</v>
      </c>
      <c r="Q23" s="162">
        <f t="shared" si="2"/>
        <v>2030</v>
      </c>
      <c r="R23" s="163">
        <f t="shared" si="3"/>
        <v>5.3987855396973152E-3</v>
      </c>
      <c r="S23" s="172" t="s">
        <v>32</v>
      </c>
      <c r="T23" s="172" t="s">
        <v>31</v>
      </c>
      <c r="U23" s="173">
        <v>8.8648199999999999</v>
      </c>
      <c r="V23" s="165">
        <f t="shared" si="4"/>
        <v>265.94459999999998</v>
      </c>
      <c r="W23" s="165">
        <f t="shared" si="6"/>
        <v>3191.3351999999995</v>
      </c>
      <c r="X23" s="172" t="s">
        <v>129</v>
      </c>
      <c r="Y23" s="171">
        <v>46023</v>
      </c>
      <c r="Z23" s="171">
        <v>46388</v>
      </c>
      <c r="AA23" s="174">
        <v>1</v>
      </c>
      <c r="AB23" s="90"/>
    </row>
    <row r="24" spans="2:28" s="28" customFormat="1" ht="16.5" customHeight="1">
      <c r="B24" s="167" t="s">
        <v>25</v>
      </c>
      <c r="C24" s="168" t="s">
        <v>26</v>
      </c>
      <c r="D24" s="175" t="s">
        <v>36</v>
      </c>
      <c r="E24" s="157" t="s">
        <v>34</v>
      </c>
      <c r="F24" s="170">
        <v>30</v>
      </c>
      <c r="G24" s="159">
        <v>0</v>
      </c>
      <c r="H24" s="160">
        <v>0</v>
      </c>
      <c r="I24" s="171">
        <v>37712</v>
      </c>
      <c r="J24" s="172">
        <f t="shared" si="5"/>
        <v>2003</v>
      </c>
      <c r="K24" s="171">
        <v>47756</v>
      </c>
      <c r="L24" s="172">
        <f t="shared" si="0"/>
        <v>2030</v>
      </c>
      <c r="M24" s="163">
        <f t="shared" si="1"/>
        <v>5.3987855396973152E-3</v>
      </c>
      <c r="N24" s="172" t="s">
        <v>29</v>
      </c>
      <c r="O24" s="162" t="s">
        <v>29</v>
      </c>
      <c r="P24" s="171">
        <v>47756</v>
      </c>
      <c r="Q24" s="162">
        <f t="shared" si="2"/>
        <v>2030</v>
      </c>
      <c r="R24" s="163">
        <f t="shared" si="3"/>
        <v>5.3987855396973152E-3</v>
      </c>
      <c r="S24" s="172" t="s">
        <v>32</v>
      </c>
      <c r="T24" s="172" t="s">
        <v>31</v>
      </c>
      <c r="U24" s="173">
        <v>8.8648199999999999</v>
      </c>
      <c r="V24" s="165">
        <f t="shared" si="4"/>
        <v>265.94459999999998</v>
      </c>
      <c r="W24" s="165">
        <f t="shared" si="6"/>
        <v>3191.3351999999995</v>
      </c>
      <c r="X24" s="172" t="s">
        <v>129</v>
      </c>
      <c r="Y24" s="171">
        <v>46023</v>
      </c>
      <c r="Z24" s="171">
        <v>46388</v>
      </c>
      <c r="AA24" s="174">
        <v>1</v>
      </c>
      <c r="AB24" s="90"/>
    </row>
    <row r="25" spans="2:28" s="28" customFormat="1" ht="16.5" customHeight="1">
      <c r="B25" s="167" t="s">
        <v>25</v>
      </c>
      <c r="C25" s="168" t="s">
        <v>26</v>
      </c>
      <c r="D25" s="168" t="s">
        <v>36</v>
      </c>
      <c r="E25" s="157" t="s">
        <v>34</v>
      </c>
      <c r="F25" s="170">
        <v>35</v>
      </c>
      <c r="G25" s="159">
        <v>0</v>
      </c>
      <c r="H25" s="160">
        <v>0</v>
      </c>
      <c r="I25" s="171">
        <v>39286</v>
      </c>
      <c r="J25" s="172">
        <f t="shared" si="5"/>
        <v>2007</v>
      </c>
      <c r="K25" s="171">
        <v>47756</v>
      </c>
      <c r="L25" s="172">
        <f t="shared" si="0"/>
        <v>2030</v>
      </c>
      <c r="M25" s="163">
        <f t="shared" si="1"/>
        <v>6.2985831296468687E-3</v>
      </c>
      <c r="N25" s="172" t="s">
        <v>29</v>
      </c>
      <c r="O25" s="162" t="s">
        <v>29</v>
      </c>
      <c r="P25" s="171">
        <v>47756</v>
      </c>
      <c r="Q25" s="162">
        <f t="shared" si="2"/>
        <v>2030</v>
      </c>
      <c r="R25" s="163">
        <f t="shared" si="3"/>
        <v>6.2985831296468687E-3</v>
      </c>
      <c r="S25" s="172" t="s">
        <v>32</v>
      </c>
      <c r="T25" s="172" t="s">
        <v>31</v>
      </c>
      <c r="U25" s="173">
        <v>8.8648199999999999</v>
      </c>
      <c r="V25" s="165">
        <f t="shared" si="4"/>
        <v>310.26870000000002</v>
      </c>
      <c r="W25" s="165">
        <f t="shared" si="6"/>
        <v>3723.2244000000001</v>
      </c>
      <c r="X25" s="172" t="s">
        <v>129</v>
      </c>
      <c r="Y25" s="171">
        <v>46023</v>
      </c>
      <c r="Z25" s="171">
        <v>46388</v>
      </c>
      <c r="AA25" s="174">
        <v>1</v>
      </c>
      <c r="AB25" s="90"/>
    </row>
    <row r="26" spans="2:28" s="28" customFormat="1" ht="16.5" customHeight="1">
      <c r="B26" s="167" t="s">
        <v>25</v>
      </c>
      <c r="C26" s="168" t="s">
        <v>26</v>
      </c>
      <c r="D26" s="168" t="s">
        <v>37</v>
      </c>
      <c r="E26" s="157" t="s">
        <v>34</v>
      </c>
      <c r="F26" s="170">
        <v>35</v>
      </c>
      <c r="G26" s="159">
        <v>0</v>
      </c>
      <c r="H26" s="160">
        <v>0</v>
      </c>
      <c r="I26" s="171">
        <v>39286</v>
      </c>
      <c r="J26" s="172">
        <f t="shared" si="5"/>
        <v>2007</v>
      </c>
      <c r="K26" s="171">
        <v>47756</v>
      </c>
      <c r="L26" s="172">
        <f t="shared" si="0"/>
        <v>2030</v>
      </c>
      <c r="M26" s="163">
        <f t="shared" si="1"/>
        <v>6.2985831296468687E-3</v>
      </c>
      <c r="N26" s="172" t="s">
        <v>29</v>
      </c>
      <c r="O26" s="162" t="s">
        <v>29</v>
      </c>
      <c r="P26" s="171">
        <v>47756</v>
      </c>
      <c r="Q26" s="162">
        <f t="shared" si="2"/>
        <v>2030</v>
      </c>
      <c r="R26" s="163">
        <f t="shared" si="3"/>
        <v>6.2985831296468687E-3</v>
      </c>
      <c r="S26" s="172" t="s">
        <v>32</v>
      </c>
      <c r="T26" s="172" t="s">
        <v>31</v>
      </c>
      <c r="U26" s="173">
        <v>8.8648199999999999</v>
      </c>
      <c r="V26" s="165">
        <f t="shared" si="4"/>
        <v>310.26870000000002</v>
      </c>
      <c r="W26" s="165">
        <f t="shared" si="6"/>
        <v>3723.2244000000001</v>
      </c>
      <c r="X26" s="172" t="s">
        <v>129</v>
      </c>
      <c r="Y26" s="171">
        <v>46023</v>
      </c>
      <c r="Z26" s="171">
        <v>46388</v>
      </c>
      <c r="AA26" s="174">
        <v>1</v>
      </c>
      <c r="AB26" s="90"/>
    </row>
    <row r="27" spans="2:28" s="28" customFormat="1" ht="16.5" customHeight="1">
      <c r="B27" s="167" t="s">
        <v>25</v>
      </c>
      <c r="C27" s="168" t="s">
        <v>26</v>
      </c>
      <c r="D27" s="168" t="s">
        <v>37</v>
      </c>
      <c r="E27" s="169" t="s">
        <v>34</v>
      </c>
      <c r="F27" s="170">
        <v>31.07</v>
      </c>
      <c r="G27" s="159">
        <v>0</v>
      </c>
      <c r="H27" s="160">
        <v>0</v>
      </c>
      <c r="I27" s="171">
        <v>41395</v>
      </c>
      <c r="J27" s="172">
        <f>YEAR(I27)</f>
        <v>2013</v>
      </c>
      <c r="K27" s="171">
        <v>47756</v>
      </c>
      <c r="L27" s="172">
        <f>YEAR($K27)</f>
        <v>2030</v>
      </c>
      <c r="M27" s="163">
        <f t="shared" si="1"/>
        <v>5.5913422239465202E-3</v>
      </c>
      <c r="N27" s="172" t="s">
        <v>29</v>
      </c>
      <c r="O27" s="162" t="s">
        <v>29</v>
      </c>
      <c r="P27" s="171">
        <v>47756</v>
      </c>
      <c r="Q27" s="162">
        <f>YEAR($P27)</f>
        <v>2030</v>
      </c>
      <c r="R27" s="163">
        <f t="shared" si="3"/>
        <v>5.5913422239465202E-3</v>
      </c>
      <c r="S27" s="172" t="s">
        <v>32</v>
      </c>
      <c r="T27" s="172" t="s">
        <v>31</v>
      </c>
      <c r="U27" s="173">
        <v>8.8648199999999999</v>
      </c>
      <c r="V27" s="165">
        <f>IF(F27&lt;&gt;0,U27*F27,IF(G27&lt;&gt;0,U27*G27,H27*U27))</f>
        <v>275.42995739999998</v>
      </c>
      <c r="W27" s="165">
        <f>V27*12</f>
        <v>3305.1594888</v>
      </c>
      <c r="X27" s="172" t="s">
        <v>129</v>
      </c>
      <c r="Y27" s="171">
        <v>46023</v>
      </c>
      <c r="Z27" s="171">
        <v>46388</v>
      </c>
      <c r="AA27" s="174">
        <v>1</v>
      </c>
      <c r="AB27" s="90"/>
    </row>
    <row r="28" spans="2:28" s="28" customFormat="1" ht="16.5" customHeight="1">
      <c r="B28" s="167" t="s">
        <v>25</v>
      </c>
      <c r="C28" s="168" t="s">
        <v>26</v>
      </c>
      <c r="D28" s="168" t="s">
        <v>157</v>
      </c>
      <c r="E28" s="169" t="s">
        <v>158</v>
      </c>
      <c r="F28" s="170">
        <v>155.07</v>
      </c>
      <c r="G28" s="159">
        <v>0</v>
      </c>
      <c r="H28" s="160">
        <v>0</v>
      </c>
      <c r="I28" s="171">
        <v>37712</v>
      </c>
      <c r="J28" s="172">
        <f t="shared" si="5"/>
        <v>2003</v>
      </c>
      <c r="K28" s="171">
        <v>47756</v>
      </c>
      <c r="L28" s="172">
        <f t="shared" si="0"/>
        <v>2030</v>
      </c>
      <c r="M28" s="163">
        <f t="shared" si="1"/>
        <v>6.1792557658317447E-2</v>
      </c>
      <c r="N28" s="172" t="s">
        <v>29</v>
      </c>
      <c r="O28" s="162" t="s">
        <v>29</v>
      </c>
      <c r="P28" s="171">
        <v>47756</v>
      </c>
      <c r="Q28" s="162">
        <f t="shared" si="2"/>
        <v>2030</v>
      </c>
      <c r="R28" s="163">
        <f t="shared" si="3"/>
        <v>6.1792557658317447E-2</v>
      </c>
      <c r="S28" s="172" t="s">
        <v>32</v>
      </c>
      <c r="T28" s="172" t="s">
        <v>31</v>
      </c>
      <c r="U28" s="173">
        <v>19.629239999999999</v>
      </c>
      <c r="V28" s="165">
        <f t="shared" si="4"/>
        <v>3043.9062467999997</v>
      </c>
      <c r="W28" s="165">
        <f t="shared" si="6"/>
        <v>36526.874961599999</v>
      </c>
      <c r="X28" s="172" t="s">
        <v>129</v>
      </c>
      <c r="Y28" s="171">
        <v>46023</v>
      </c>
      <c r="Z28" s="171">
        <v>46388</v>
      </c>
      <c r="AA28" s="174">
        <v>1</v>
      </c>
      <c r="AB28" s="90"/>
    </row>
    <row r="29" spans="2:28" s="28" customFormat="1" ht="16.5" customHeight="1">
      <c r="B29" s="167" t="s">
        <v>25</v>
      </c>
      <c r="C29" s="168" t="s">
        <v>26</v>
      </c>
      <c r="D29" s="168" t="s">
        <v>123</v>
      </c>
      <c r="E29" s="169" t="s">
        <v>93</v>
      </c>
      <c r="F29" s="170">
        <v>0</v>
      </c>
      <c r="G29" s="159">
        <v>114</v>
      </c>
      <c r="H29" s="160">
        <v>0</v>
      </c>
      <c r="I29" s="171">
        <v>37712</v>
      </c>
      <c r="J29" s="172">
        <f t="shared" si="5"/>
        <v>2003</v>
      </c>
      <c r="K29" s="171">
        <v>47756</v>
      </c>
      <c r="L29" s="172">
        <f t="shared" si="0"/>
        <v>2030</v>
      </c>
      <c r="M29" s="163">
        <f t="shared" si="1"/>
        <v>0.35169270196731783</v>
      </c>
      <c r="N29" s="172" t="s">
        <v>29</v>
      </c>
      <c r="O29" s="162" t="s">
        <v>29</v>
      </c>
      <c r="P29" s="171">
        <v>47756</v>
      </c>
      <c r="Q29" s="162">
        <f t="shared" si="2"/>
        <v>2030</v>
      </c>
      <c r="R29" s="163">
        <f t="shared" si="3"/>
        <v>0.35169270196731783</v>
      </c>
      <c r="S29" s="172" t="s">
        <v>32</v>
      </c>
      <c r="T29" s="172" t="s">
        <v>31</v>
      </c>
      <c r="U29" s="173">
        <v>151.96851000000001</v>
      </c>
      <c r="V29" s="165">
        <f t="shared" si="4"/>
        <v>17324.41014</v>
      </c>
      <c r="W29" s="165">
        <f t="shared" si="6"/>
        <v>207892.92168</v>
      </c>
      <c r="X29" s="172" t="s">
        <v>129</v>
      </c>
      <c r="Y29" s="171">
        <v>46023</v>
      </c>
      <c r="Z29" s="171">
        <v>46388</v>
      </c>
      <c r="AA29" s="174">
        <v>1</v>
      </c>
      <c r="AB29" s="90"/>
    </row>
    <row r="30" spans="2:28" s="28" customFormat="1" ht="16.5" customHeight="1">
      <c r="B30" s="167" t="s">
        <v>25</v>
      </c>
      <c r="C30" s="168" t="s">
        <v>26</v>
      </c>
      <c r="D30" s="168" t="s">
        <v>123</v>
      </c>
      <c r="E30" s="169" t="s">
        <v>93</v>
      </c>
      <c r="F30" s="170">
        <v>0</v>
      </c>
      <c r="G30" s="159">
        <v>10</v>
      </c>
      <c r="H30" s="160">
        <v>0</v>
      </c>
      <c r="I30" s="171">
        <v>39006</v>
      </c>
      <c r="J30" s="172">
        <f t="shared" si="5"/>
        <v>2006</v>
      </c>
      <c r="K30" s="171">
        <v>47756</v>
      </c>
      <c r="L30" s="172">
        <f t="shared" si="0"/>
        <v>2030</v>
      </c>
      <c r="M30" s="163">
        <f t="shared" si="1"/>
        <v>3.0850237014677002E-2</v>
      </c>
      <c r="N30" s="172" t="s">
        <v>29</v>
      </c>
      <c r="O30" s="162" t="s">
        <v>29</v>
      </c>
      <c r="P30" s="171">
        <v>47756</v>
      </c>
      <c r="Q30" s="162">
        <f t="shared" si="2"/>
        <v>2030</v>
      </c>
      <c r="R30" s="163">
        <f t="shared" si="3"/>
        <v>3.0850237014677002E-2</v>
      </c>
      <c r="S30" s="172" t="s">
        <v>32</v>
      </c>
      <c r="T30" s="172" t="s">
        <v>31</v>
      </c>
      <c r="U30" s="173">
        <v>151.96851000000001</v>
      </c>
      <c r="V30" s="165">
        <f t="shared" si="4"/>
        <v>1519.6851000000001</v>
      </c>
      <c r="W30" s="165">
        <f t="shared" si="6"/>
        <v>18236.2212</v>
      </c>
      <c r="X30" s="172" t="s">
        <v>129</v>
      </c>
      <c r="Y30" s="171">
        <v>46023</v>
      </c>
      <c r="Z30" s="171">
        <v>46388</v>
      </c>
      <c r="AA30" s="174">
        <v>1</v>
      </c>
      <c r="AB30" s="90"/>
    </row>
    <row r="31" spans="2:28" s="28" customFormat="1" ht="16.5" customHeight="1">
      <c r="B31" s="167" t="s">
        <v>25</v>
      </c>
      <c r="C31" s="168" t="s">
        <v>26</v>
      </c>
      <c r="D31" s="168" t="s">
        <v>123</v>
      </c>
      <c r="E31" s="169" t="s">
        <v>93</v>
      </c>
      <c r="F31" s="170">
        <v>0</v>
      </c>
      <c r="G31" s="159">
        <v>14</v>
      </c>
      <c r="H31" s="160">
        <v>0</v>
      </c>
      <c r="I31" s="171">
        <v>39114</v>
      </c>
      <c r="J31" s="172">
        <f t="shared" si="5"/>
        <v>2007</v>
      </c>
      <c r="K31" s="171">
        <v>47756</v>
      </c>
      <c r="L31" s="172">
        <f t="shared" si="0"/>
        <v>2030</v>
      </c>
      <c r="M31" s="163">
        <f t="shared" si="1"/>
        <v>4.3190331820547809E-2</v>
      </c>
      <c r="N31" s="172" t="s">
        <v>29</v>
      </c>
      <c r="O31" s="162" t="s">
        <v>29</v>
      </c>
      <c r="P31" s="171">
        <v>47756</v>
      </c>
      <c r="Q31" s="162">
        <f t="shared" si="2"/>
        <v>2030</v>
      </c>
      <c r="R31" s="163">
        <f t="shared" si="3"/>
        <v>4.3190331820547809E-2</v>
      </c>
      <c r="S31" s="172" t="s">
        <v>32</v>
      </c>
      <c r="T31" s="172" t="s">
        <v>31</v>
      </c>
      <c r="U31" s="173">
        <v>151.96851000000001</v>
      </c>
      <c r="V31" s="165">
        <f t="shared" si="4"/>
        <v>2127.5591400000003</v>
      </c>
      <c r="W31" s="165">
        <f t="shared" si="6"/>
        <v>25530.709680000004</v>
      </c>
      <c r="X31" s="172" t="s">
        <v>129</v>
      </c>
      <c r="Y31" s="171">
        <v>46023</v>
      </c>
      <c r="Z31" s="171">
        <v>46388</v>
      </c>
      <c r="AA31" s="174">
        <v>1</v>
      </c>
      <c r="AB31" s="90"/>
    </row>
    <row r="32" spans="2:28" s="28" customFormat="1" ht="16.5" customHeight="1">
      <c r="B32" s="167" t="s">
        <v>25</v>
      </c>
      <c r="C32" s="168" t="s">
        <v>26</v>
      </c>
      <c r="D32" s="168" t="s">
        <v>123</v>
      </c>
      <c r="E32" s="169" t="s">
        <v>93</v>
      </c>
      <c r="F32" s="170">
        <v>0</v>
      </c>
      <c r="G32" s="159">
        <v>7</v>
      </c>
      <c r="H32" s="160">
        <v>0</v>
      </c>
      <c r="I32" s="171">
        <v>39828</v>
      </c>
      <c r="J32" s="172">
        <f t="shared" si="5"/>
        <v>2009</v>
      </c>
      <c r="K32" s="171">
        <v>47756</v>
      </c>
      <c r="L32" s="172">
        <f t="shared" si="0"/>
        <v>2030</v>
      </c>
      <c r="M32" s="163">
        <f t="shared" si="1"/>
        <v>2.1595165910273904E-2</v>
      </c>
      <c r="N32" s="172" t="s">
        <v>29</v>
      </c>
      <c r="O32" s="162" t="s">
        <v>29</v>
      </c>
      <c r="P32" s="171">
        <v>47756</v>
      </c>
      <c r="Q32" s="162">
        <f t="shared" si="2"/>
        <v>2030</v>
      </c>
      <c r="R32" s="163">
        <f t="shared" si="3"/>
        <v>2.1595165910273904E-2</v>
      </c>
      <c r="S32" s="172" t="s">
        <v>32</v>
      </c>
      <c r="T32" s="172" t="s">
        <v>31</v>
      </c>
      <c r="U32" s="173">
        <v>151.96851000000001</v>
      </c>
      <c r="V32" s="165">
        <f t="shared" si="4"/>
        <v>1063.7795700000001</v>
      </c>
      <c r="W32" s="165">
        <f t="shared" si="6"/>
        <v>12765.354840000002</v>
      </c>
      <c r="X32" s="172" t="s">
        <v>129</v>
      </c>
      <c r="Y32" s="171">
        <v>46023</v>
      </c>
      <c r="Z32" s="171">
        <v>46388</v>
      </c>
      <c r="AA32" s="174">
        <v>1</v>
      </c>
      <c r="AB32" s="90"/>
    </row>
    <row r="33" spans="1:28" s="28" customFormat="1" ht="16.5" customHeight="1">
      <c r="B33" s="167" t="s">
        <v>25</v>
      </c>
      <c r="C33" s="168" t="s">
        <v>26</v>
      </c>
      <c r="D33" s="168" t="s">
        <v>124</v>
      </c>
      <c r="E33" s="169" t="s">
        <v>93</v>
      </c>
      <c r="F33" s="170">
        <v>0</v>
      </c>
      <c r="G33" s="159">
        <v>20</v>
      </c>
      <c r="H33" s="160">
        <v>0</v>
      </c>
      <c r="I33" s="171">
        <v>37712</v>
      </c>
      <c r="J33" s="172">
        <f t="shared" si="5"/>
        <v>2003</v>
      </c>
      <c r="K33" s="171">
        <v>47756</v>
      </c>
      <c r="L33" s="172">
        <f t="shared" si="0"/>
        <v>2030</v>
      </c>
      <c r="M33" s="163">
        <f t="shared" si="1"/>
        <v>3.0850547611014585E-2</v>
      </c>
      <c r="N33" s="172" t="s">
        <v>29</v>
      </c>
      <c r="O33" s="162" t="s">
        <v>29</v>
      </c>
      <c r="P33" s="171">
        <v>47756</v>
      </c>
      <c r="Q33" s="162">
        <f t="shared" si="2"/>
        <v>2030</v>
      </c>
      <c r="R33" s="163">
        <f t="shared" si="3"/>
        <v>3.0850547611014585E-2</v>
      </c>
      <c r="S33" s="172" t="s">
        <v>32</v>
      </c>
      <c r="T33" s="172" t="s">
        <v>31</v>
      </c>
      <c r="U33" s="173">
        <v>75.985020000000006</v>
      </c>
      <c r="V33" s="165">
        <f t="shared" si="4"/>
        <v>1519.7004000000002</v>
      </c>
      <c r="W33" s="165">
        <f t="shared" si="6"/>
        <v>18236.404800000004</v>
      </c>
      <c r="X33" s="172" t="s">
        <v>129</v>
      </c>
      <c r="Y33" s="171">
        <v>46023</v>
      </c>
      <c r="Z33" s="171">
        <v>46388</v>
      </c>
      <c r="AA33" s="174">
        <v>1</v>
      </c>
      <c r="AB33" s="90"/>
    </row>
    <row r="34" spans="1:28" s="28" customFormat="1" ht="16.5" customHeight="1">
      <c r="B34" s="167" t="s">
        <v>25</v>
      </c>
      <c r="C34" s="168" t="s">
        <v>26</v>
      </c>
      <c r="D34" s="168" t="s">
        <v>124</v>
      </c>
      <c r="E34" s="169" t="s">
        <v>93</v>
      </c>
      <c r="F34" s="170">
        <v>0</v>
      </c>
      <c r="G34" s="159">
        <v>3</v>
      </c>
      <c r="H34" s="160">
        <v>0</v>
      </c>
      <c r="I34" s="171">
        <v>39828</v>
      </c>
      <c r="J34" s="172">
        <f t="shared" si="5"/>
        <v>2009</v>
      </c>
      <c r="K34" s="171">
        <v>47756</v>
      </c>
      <c r="L34" s="172">
        <f t="shared" si="0"/>
        <v>2030</v>
      </c>
      <c r="M34" s="163">
        <f t="shared" si="1"/>
        <v>4.6275821416521864E-3</v>
      </c>
      <c r="N34" s="172" t="s">
        <v>29</v>
      </c>
      <c r="O34" s="162" t="s">
        <v>29</v>
      </c>
      <c r="P34" s="171">
        <v>47756</v>
      </c>
      <c r="Q34" s="162">
        <f t="shared" si="2"/>
        <v>2030</v>
      </c>
      <c r="R34" s="163">
        <f t="shared" si="3"/>
        <v>4.6275821416521864E-3</v>
      </c>
      <c r="S34" s="172" t="s">
        <v>32</v>
      </c>
      <c r="T34" s="172" t="s">
        <v>31</v>
      </c>
      <c r="U34" s="173">
        <v>75.985020000000006</v>
      </c>
      <c r="V34" s="165">
        <f t="shared" si="4"/>
        <v>227.95506</v>
      </c>
      <c r="W34" s="165">
        <f t="shared" si="6"/>
        <v>2735.46072</v>
      </c>
      <c r="X34" s="172" t="s">
        <v>129</v>
      </c>
      <c r="Y34" s="171">
        <v>46023</v>
      </c>
      <c r="Z34" s="171">
        <v>46388</v>
      </c>
      <c r="AA34" s="174">
        <v>1</v>
      </c>
      <c r="AB34" s="90"/>
    </row>
    <row r="35" spans="1:28" s="28" customFormat="1" ht="16.5" customHeight="1">
      <c r="B35" s="167" t="s">
        <v>49</v>
      </c>
      <c r="C35" s="168" t="s">
        <v>26</v>
      </c>
      <c r="D35" s="168" t="s">
        <v>48</v>
      </c>
      <c r="E35" s="169" t="s">
        <v>94</v>
      </c>
      <c r="F35" s="170">
        <v>0</v>
      </c>
      <c r="G35" s="159">
        <v>0</v>
      </c>
      <c r="H35" s="160">
        <v>1</v>
      </c>
      <c r="I35" s="171">
        <v>37700</v>
      </c>
      <c r="J35" s="172">
        <f t="shared" si="5"/>
        <v>2003</v>
      </c>
      <c r="K35" s="171">
        <f>Ref.Date+90</f>
        <v>46172</v>
      </c>
      <c r="L35" s="172">
        <f t="shared" si="0"/>
        <v>2026</v>
      </c>
      <c r="M35" s="163">
        <f t="shared" si="1"/>
        <v>5.2603530230429379E-4</v>
      </c>
      <c r="N35" s="172" t="s">
        <v>32</v>
      </c>
      <c r="O35" s="162" t="s">
        <v>29</v>
      </c>
      <c r="P35" s="171">
        <f>Ref.Date+90</f>
        <v>46172</v>
      </c>
      <c r="Q35" s="162">
        <f t="shared" si="2"/>
        <v>2026</v>
      </c>
      <c r="R35" s="163">
        <f t="shared" si="3"/>
        <v>5.2603530230429379E-4</v>
      </c>
      <c r="S35" s="176" t="s">
        <v>29</v>
      </c>
      <c r="T35" s="177" t="s">
        <v>95</v>
      </c>
      <c r="U35" s="173">
        <f>11666.67/FX_EUR_CZK</f>
        <v>480.10987654320985</v>
      </c>
      <c r="V35" s="165">
        <f t="shared" si="4"/>
        <v>480.10987654320985</v>
      </c>
      <c r="W35" s="165">
        <f t="shared" si="6"/>
        <v>5761.3185185185184</v>
      </c>
      <c r="X35" s="178" t="s">
        <v>29</v>
      </c>
      <c r="Y35" s="179" t="s">
        <v>30</v>
      </c>
      <c r="Z35" s="179" t="s">
        <v>30</v>
      </c>
      <c r="AA35" s="179" t="s">
        <v>30</v>
      </c>
      <c r="AB35" s="90"/>
    </row>
    <row r="36" spans="1:28" s="28" customFormat="1" ht="16.5" customHeight="1">
      <c r="B36" s="167" t="s">
        <v>50</v>
      </c>
      <c r="C36" s="168" t="s">
        <v>26</v>
      </c>
      <c r="D36" s="168" t="s">
        <v>48</v>
      </c>
      <c r="E36" s="169" t="s">
        <v>94</v>
      </c>
      <c r="F36" s="170">
        <v>0</v>
      </c>
      <c r="G36" s="159">
        <v>0</v>
      </c>
      <c r="H36" s="160">
        <v>1</v>
      </c>
      <c r="I36" s="171">
        <v>43891</v>
      </c>
      <c r="J36" s="172">
        <f t="shared" si="5"/>
        <v>2020</v>
      </c>
      <c r="K36" s="171">
        <v>47542</v>
      </c>
      <c r="L36" s="172">
        <f t="shared" si="0"/>
        <v>2030</v>
      </c>
      <c r="M36" s="163">
        <f t="shared" si="1"/>
        <v>5.4600422318831429E-3</v>
      </c>
      <c r="N36" s="172" t="s">
        <v>29</v>
      </c>
      <c r="O36" s="162" t="s">
        <v>29</v>
      </c>
      <c r="P36" s="171">
        <v>47542</v>
      </c>
      <c r="Q36" s="162">
        <f t="shared" si="2"/>
        <v>2030</v>
      </c>
      <c r="R36" s="163">
        <f t="shared" si="3"/>
        <v>5.4600422318831429E-3</v>
      </c>
      <c r="S36" s="176" t="s">
        <v>141</v>
      </c>
      <c r="T36" s="177" t="s">
        <v>95</v>
      </c>
      <c r="U36" s="173">
        <f>7500/FX_EUR_CZK</f>
        <v>308.64197530864197</v>
      </c>
      <c r="V36" s="165">
        <f t="shared" si="4"/>
        <v>308.64197530864197</v>
      </c>
      <c r="W36" s="165">
        <f t="shared" si="6"/>
        <v>3703.7037037037035</v>
      </c>
      <c r="X36" s="178" t="s">
        <v>29</v>
      </c>
      <c r="Y36" s="179" t="s">
        <v>30</v>
      </c>
      <c r="Z36" s="179" t="s">
        <v>30</v>
      </c>
      <c r="AA36" s="179" t="s">
        <v>30</v>
      </c>
      <c r="AB36" s="90"/>
    </row>
    <row r="37" spans="1:28" s="46" customFormat="1">
      <c r="A37" s="74"/>
      <c r="B37" s="193"/>
      <c r="C37" s="193"/>
      <c r="D37" s="194"/>
      <c r="E37" s="195" t="s">
        <v>51</v>
      </c>
      <c r="F37" s="196">
        <f>SUMIF($C$7:$C$36,"Leased",(F$7:F$36))</f>
        <v>11044.509999999998</v>
      </c>
      <c r="G37" s="197">
        <f>SUMIF($C$7:$C$36,"Leased",(G$7:G$36))</f>
        <v>168</v>
      </c>
      <c r="H37" s="198">
        <f>SUMIF($C$7:$C$36,"Leased",(H$7:H$36))</f>
        <v>2</v>
      </c>
      <c r="I37" s="199"/>
      <c r="J37" s="199"/>
      <c r="K37" s="200"/>
      <c r="L37" s="201"/>
      <c r="M37" s="202">
        <f>SUM(M7:M36)</f>
        <v>4.5705296437799863</v>
      </c>
      <c r="N37" s="200"/>
      <c r="O37" s="203"/>
      <c r="P37" s="204"/>
      <c r="Q37" s="204"/>
      <c r="R37" s="202">
        <f>SUM(R7:R36)</f>
        <v>4.5705296437799863</v>
      </c>
      <c r="S37" s="205"/>
      <c r="T37" s="206"/>
      <c r="U37" s="195" t="s">
        <v>51</v>
      </c>
      <c r="V37" s="207">
        <f>SUMIF($C$7:$C$36,"Leased",(V$7:V$36))</f>
        <v>225638.52667285176</v>
      </c>
      <c r="W37" s="207">
        <f>SUMIF($C$7:$C$36,"Leased",(W$7:W$36))</f>
        <v>2707662.320074223</v>
      </c>
      <c r="X37" s="208"/>
      <c r="Y37" s="208"/>
      <c r="Z37" s="208"/>
      <c r="AA37" s="208"/>
    </row>
    <row r="38" spans="1:28" s="46" customFormat="1">
      <c r="A38" s="74"/>
      <c r="B38" s="180"/>
      <c r="C38" s="180"/>
      <c r="D38" s="181"/>
      <c r="E38" s="180" t="s">
        <v>52</v>
      </c>
      <c r="F38" s="182">
        <f>SUMIF($C$7:$C$36,"Vacant",(F$7:F$36))</f>
        <v>0</v>
      </c>
      <c r="G38" s="183">
        <f>SUMIF($C$7:$C$36,"Vacant",(G$7:G$36))</f>
        <v>0</v>
      </c>
      <c r="H38" s="184">
        <f>SUMIF($C$7:$C$36,"Vacant",(H$7:H$36))</f>
        <v>0</v>
      </c>
      <c r="I38" s="185"/>
      <c r="J38" s="185"/>
      <c r="K38" s="185"/>
      <c r="L38" s="185"/>
      <c r="M38" s="185"/>
      <c r="N38" s="185"/>
      <c r="O38" s="186"/>
      <c r="P38" s="187"/>
      <c r="Q38" s="187"/>
      <c r="R38" s="187"/>
      <c r="S38" s="188"/>
      <c r="T38" s="189"/>
      <c r="U38" s="180" t="s">
        <v>52</v>
      </c>
      <c r="V38" s="190">
        <f>SUMIF($C$7:$C$36,"Vacant",(V$7:V$36))</f>
        <v>0</v>
      </c>
      <c r="W38" s="190">
        <f>SUMIF($C$7:$C$36,"Vacant",(W$7:W$36))</f>
        <v>0</v>
      </c>
      <c r="X38" s="191"/>
      <c r="Y38" s="191"/>
      <c r="Z38" s="192"/>
      <c r="AA38" s="192"/>
    </row>
    <row r="39" spans="1:28" s="28" customFormat="1">
      <c r="A39" s="75"/>
      <c r="C39" s="29"/>
      <c r="J39" s="30"/>
      <c r="K39" s="30"/>
      <c r="L39" s="31"/>
      <c r="M39" s="31"/>
      <c r="N39" s="31"/>
      <c r="P39" s="30"/>
      <c r="Q39" s="30"/>
      <c r="R39" s="30"/>
      <c r="T39" s="51"/>
      <c r="U39" s="78"/>
      <c r="V39" s="79"/>
      <c r="W39" s="79"/>
      <c r="X39" s="29"/>
      <c r="Y39" s="29"/>
    </row>
    <row r="40" spans="1:28" s="47" customFormat="1" ht="12.75" customHeight="1">
      <c r="A40" s="75"/>
      <c r="B40" s="52"/>
      <c r="C40" s="53"/>
      <c r="E40" s="81"/>
      <c r="F40" s="49"/>
      <c r="G40" s="50"/>
      <c r="H40" s="50"/>
      <c r="J40" s="30"/>
      <c r="K40" s="45"/>
      <c r="L40" s="54"/>
      <c r="M40" s="54"/>
      <c r="N40" s="55"/>
      <c r="O40" s="28"/>
      <c r="P40" s="30"/>
      <c r="Q40" s="30"/>
      <c r="R40" s="30"/>
      <c r="S40" s="28"/>
      <c r="T40" s="28"/>
      <c r="U40" s="48"/>
      <c r="V40" s="49"/>
      <c r="W40" s="49"/>
      <c r="X40" s="29"/>
      <c r="Y40" s="29"/>
    </row>
    <row r="41" spans="1:28">
      <c r="E41" s="1"/>
      <c r="F41" s="96"/>
      <c r="U41" s="28"/>
      <c r="V41" s="28"/>
      <c r="W41" s="28"/>
    </row>
    <row r="42" spans="1:28">
      <c r="D42" s="8"/>
      <c r="E42" s="1"/>
    </row>
    <row r="43" spans="1:28">
      <c r="D43" s="8"/>
      <c r="E43" s="1"/>
      <c r="F43" s="1"/>
    </row>
    <row r="44" spans="1:28">
      <c r="D44" s="8"/>
      <c r="E44" s="1"/>
      <c r="F44" s="1"/>
      <c r="I44" s="86"/>
    </row>
    <row r="45" spans="1:28">
      <c r="D45" s="8"/>
      <c r="E45" s="1"/>
      <c r="F45" s="1"/>
    </row>
    <row r="46" spans="1:28">
      <c r="D46" s="8"/>
      <c r="E46" s="1"/>
      <c r="F46" s="1"/>
    </row>
    <row r="47" spans="1:28">
      <c r="D47" s="8"/>
      <c r="E47" s="1"/>
      <c r="F47" s="1"/>
    </row>
    <row r="48" spans="1:28">
      <c r="D48" s="8"/>
    </row>
    <row r="49" spans="4:4">
      <c r="D49" s="8"/>
    </row>
    <row r="50" spans="4:4">
      <c r="D50" s="8"/>
    </row>
  </sheetData>
  <autoFilter ref="B6:AA39" xr:uid="{718EF01E-7095-4112-8F7C-0356B73CC8A0}"/>
  <pageMargins left="0.7" right="0.7" top="0.75" bottom="0.75" header="0.3" footer="0.3"/>
  <pageSetup paperSize="9" scale="21" orientation="portrait" r:id="rId1"/>
  <headerFooter>
    <oddHeader>&amp;C&amp;"Aptos"&amp;10&amp;K000000 Internal&amp;1#_x000D_</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D09FA-CD73-4B37-9C8B-B70381A59CE6}">
  <dimension ref="A1:AG26"/>
  <sheetViews>
    <sheetView showGridLines="0" view="pageBreakPreview" topLeftCell="A18" zoomScaleNormal="100" zoomScaleSheetLayoutView="100" workbookViewId="0"/>
  </sheetViews>
  <sheetFormatPr defaultColWidth="9.140625" defaultRowHeight="12.75"/>
  <cols>
    <col min="1" max="1" width="1.42578125" style="12" customWidth="1"/>
    <col min="2" max="2" width="26" style="5" customWidth="1"/>
    <col min="3" max="3" width="69.5703125" style="5" customWidth="1"/>
    <col min="4" max="4" width="10.5703125" style="4" customWidth="1"/>
    <col min="5" max="5" width="13.7109375" style="8" customWidth="1"/>
    <col min="6" max="6" width="18.85546875" style="8" customWidth="1"/>
    <col min="7" max="7" width="16.5703125" style="1" customWidth="1"/>
    <col min="8" max="8" width="9.28515625" style="1" customWidth="1"/>
    <col min="9" max="9" width="14.42578125" style="1" customWidth="1"/>
    <col min="10" max="10" width="9.28515625" style="1" customWidth="1"/>
    <col min="11" max="11" width="14" style="1" customWidth="1"/>
    <col min="12" max="12" width="6.7109375" style="57" customWidth="1"/>
    <col min="13" max="13" width="14" style="57" customWidth="1"/>
    <col min="14" max="14" width="12.42578125" style="58" customWidth="1"/>
    <col min="15" max="15" width="8.7109375" style="8" customWidth="1"/>
    <col min="16" max="16" width="14.5703125" style="1" customWidth="1"/>
    <col min="17" max="17" width="7.42578125" style="1" customWidth="1"/>
    <col min="18" max="18" width="9.85546875" style="1" customWidth="1"/>
    <col min="19" max="19" width="27.140625" style="8" customWidth="1"/>
    <col min="20" max="20" width="17" style="8" customWidth="1"/>
    <col min="21" max="22" width="13.42578125" style="8" customWidth="1"/>
    <col min="23" max="23" width="14.7109375" style="8" customWidth="1"/>
    <col min="24" max="24" width="15" style="5" customWidth="1"/>
    <col min="25" max="25" width="18.28515625" style="5" customWidth="1"/>
    <col min="26" max="26" width="13.28515625" style="8" bestFit="1" customWidth="1"/>
    <col min="27" max="27" width="13.5703125" style="8" customWidth="1"/>
    <col min="28" max="28" width="20.85546875" style="8" bestFit="1" customWidth="1"/>
    <col min="29" max="31" width="20.140625" style="8" customWidth="1"/>
    <col min="32" max="32" width="20.140625" style="56" customWidth="1"/>
    <col min="33" max="33" width="20.140625" style="4" bestFit="1" customWidth="1"/>
    <col min="34" max="34" width="9.42578125" style="4" bestFit="1" customWidth="1"/>
    <col min="35" max="16384" width="9.140625" style="4"/>
  </cols>
  <sheetData>
    <row r="1" spans="1:33" ht="11.25" customHeight="1">
      <c r="B1" s="14"/>
      <c r="C1" s="14"/>
      <c r="D1" s="12"/>
      <c r="E1" s="13"/>
      <c r="F1" s="13"/>
      <c r="G1" s="15"/>
      <c r="H1" s="16"/>
      <c r="I1" s="16"/>
      <c r="J1" s="16"/>
      <c r="K1" s="16"/>
      <c r="L1" s="16"/>
      <c r="M1" s="16"/>
      <c r="N1" s="16"/>
      <c r="O1" s="16"/>
      <c r="P1" s="15"/>
      <c r="Q1" s="15"/>
      <c r="R1" s="15"/>
      <c r="S1" s="13"/>
      <c r="T1" s="13"/>
      <c r="U1" s="13"/>
      <c r="V1" s="13"/>
      <c r="W1" s="13"/>
      <c r="X1" s="14"/>
      <c r="Y1" s="14"/>
      <c r="Z1" s="13"/>
      <c r="AA1" s="13"/>
      <c r="AB1" s="13"/>
      <c r="AC1" s="13"/>
      <c r="AD1" s="13"/>
      <c r="AE1" s="13"/>
      <c r="AF1" s="18"/>
    </row>
    <row r="2" spans="1:33" s="24" customFormat="1" ht="11.25" customHeight="1">
      <c r="A2" s="19"/>
      <c r="B2" s="19"/>
      <c r="C2" s="95"/>
      <c r="D2" s="19"/>
      <c r="E2" s="19"/>
      <c r="F2"/>
      <c r="G2" s="16"/>
      <c r="H2" s="16"/>
      <c r="I2" s="16"/>
      <c r="J2" s="16"/>
      <c r="K2" s="16"/>
      <c r="L2" s="16"/>
      <c r="M2" s="16"/>
      <c r="N2" s="16"/>
      <c r="O2" s="16"/>
      <c r="P2" s="16"/>
      <c r="Q2" s="16"/>
      <c r="R2" s="16"/>
      <c r="S2" s="20"/>
      <c r="T2" s="20"/>
      <c r="U2" s="20"/>
      <c r="V2" s="20"/>
      <c r="W2" s="20"/>
      <c r="X2" s="21"/>
      <c r="Y2" s="21"/>
      <c r="Z2" s="20"/>
      <c r="AA2" s="20"/>
      <c r="AB2" s="20"/>
      <c r="AC2" s="20"/>
      <c r="AD2" s="20"/>
      <c r="AE2" s="20"/>
      <c r="AF2" s="23"/>
    </row>
    <row r="3" spans="1:33" s="24" customFormat="1" ht="19.5" customHeight="1">
      <c r="A3" s="19"/>
      <c r="B3" s="144" t="s">
        <v>367</v>
      </c>
      <c r="C3" s="21"/>
      <c r="D3" s="19"/>
      <c r="E3" s="20"/>
      <c r="F3" s="20"/>
      <c r="G3" s="16"/>
      <c r="H3" s="16"/>
      <c r="I3" s="16"/>
      <c r="J3" s="16"/>
      <c r="K3" s="16"/>
      <c r="L3" s="26"/>
      <c r="M3" s="26"/>
      <c r="N3" s="27"/>
      <c r="O3" s="20"/>
      <c r="P3" s="16"/>
      <c r="Q3" s="16"/>
      <c r="R3" s="16"/>
      <c r="S3" s="20"/>
      <c r="T3" s="20"/>
      <c r="U3" s="20"/>
      <c r="V3" s="20"/>
      <c r="W3" s="20"/>
      <c r="X3" s="21"/>
      <c r="Y3" s="21"/>
      <c r="Z3" s="20"/>
      <c r="AA3" s="20"/>
      <c r="AB3" s="20"/>
      <c r="AC3" s="20"/>
      <c r="AD3" s="20"/>
      <c r="AE3" s="20"/>
      <c r="AF3" s="23"/>
    </row>
    <row r="4" spans="1:33" s="19" customFormat="1" ht="21" customHeight="1">
      <c r="B4" s="327" t="s">
        <v>364</v>
      </c>
      <c r="C4" s="327"/>
      <c r="D4" s="8"/>
      <c r="E4" s="8"/>
      <c r="F4" s="8"/>
      <c r="G4" s="8"/>
      <c r="H4" s="8"/>
      <c r="I4" s="8"/>
      <c r="J4" s="8"/>
      <c r="K4" s="8"/>
      <c r="L4" s="8"/>
      <c r="M4" s="8"/>
      <c r="N4" s="8"/>
      <c r="O4" s="8"/>
      <c r="P4" s="8"/>
      <c r="Q4" s="8"/>
      <c r="R4" s="8"/>
      <c r="S4" s="8"/>
      <c r="T4" s="8"/>
      <c r="U4" s="8"/>
      <c r="V4" s="8"/>
      <c r="W4" s="8"/>
      <c r="X4" s="8"/>
      <c r="Y4" s="8"/>
      <c r="Z4" s="8"/>
      <c r="AA4" s="8"/>
      <c r="AB4" s="8"/>
      <c r="AC4" s="8"/>
      <c r="AD4" s="8"/>
      <c r="AE4" s="8"/>
      <c r="AF4" s="8"/>
      <c r="AG4" s="8"/>
    </row>
    <row r="5" spans="1:33" ht="6.95" customHeight="1" thickBot="1">
      <c r="D5" s="8"/>
      <c r="E5" s="1"/>
    </row>
    <row r="6" spans="1:33">
      <c r="B6" s="210" t="s">
        <v>260</v>
      </c>
      <c r="C6" s="211" t="s">
        <v>25</v>
      </c>
      <c r="D6" s="8"/>
      <c r="E6" s="1"/>
      <c r="F6" s="1"/>
    </row>
    <row r="7" spans="1:33">
      <c r="B7" s="212" t="s">
        <v>261</v>
      </c>
      <c r="C7" s="213" t="s">
        <v>272</v>
      </c>
      <c r="D7" s="8"/>
      <c r="E7" s="1"/>
      <c r="F7" s="1"/>
      <c r="I7" s="86"/>
    </row>
    <row r="8" spans="1:33">
      <c r="B8" s="212" t="s">
        <v>316</v>
      </c>
      <c r="C8" s="214">
        <v>44776</v>
      </c>
      <c r="D8" s="8"/>
      <c r="E8" s="1"/>
      <c r="F8" s="1"/>
      <c r="I8" s="86"/>
    </row>
    <row r="9" spans="1:33">
      <c r="B9" s="212" t="s">
        <v>273</v>
      </c>
      <c r="C9" s="213" t="s">
        <v>274</v>
      </c>
      <c r="D9" s="8"/>
      <c r="E9" s="1"/>
      <c r="F9" s="1"/>
    </row>
    <row r="10" spans="1:33" s="8" customFormat="1" ht="76.5">
      <c r="A10" s="12"/>
      <c r="B10" s="212" t="s">
        <v>262</v>
      </c>
      <c r="C10" s="215" t="s">
        <v>277</v>
      </c>
      <c r="G10" s="1"/>
      <c r="H10" s="1"/>
      <c r="I10" s="1"/>
      <c r="J10" s="1"/>
      <c r="K10" s="1"/>
      <c r="L10" s="57"/>
      <c r="M10" s="57"/>
      <c r="N10" s="58"/>
      <c r="P10" s="1"/>
      <c r="Q10" s="1"/>
      <c r="R10" s="1"/>
      <c r="X10" s="5"/>
      <c r="Y10" s="5"/>
      <c r="AF10" s="56"/>
      <c r="AG10" s="4"/>
    </row>
    <row r="11" spans="1:33">
      <c r="B11" s="212" t="s">
        <v>125</v>
      </c>
      <c r="C11" s="213" t="s">
        <v>31</v>
      </c>
    </row>
    <row r="12" spans="1:33">
      <c r="B12" s="212" t="s">
        <v>263</v>
      </c>
      <c r="C12" s="213" t="s">
        <v>129</v>
      </c>
    </row>
    <row r="13" spans="1:33">
      <c r="B13" s="212" t="s">
        <v>264</v>
      </c>
      <c r="C13" s="214">
        <v>46388</v>
      </c>
    </row>
    <row r="14" spans="1:33">
      <c r="B14" s="212" t="s">
        <v>23</v>
      </c>
      <c r="C14" s="213" t="s">
        <v>38</v>
      </c>
    </row>
    <row r="15" spans="1:33">
      <c r="B15" s="212" t="s">
        <v>265</v>
      </c>
      <c r="C15" s="213" t="s">
        <v>275</v>
      </c>
    </row>
    <row r="16" spans="1:33" ht="72.75" customHeight="1">
      <c r="B16" s="212" t="s">
        <v>24</v>
      </c>
      <c r="C16" s="215" t="s">
        <v>341</v>
      </c>
    </row>
    <row r="17" spans="2:3">
      <c r="B17" s="212" t="s">
        <v>142</v>
      </c>
      <c r="C17" s="215" t="s">
        <v>143</v>
      </c>
    </row>
    <row r="18" spans="2:3" ht="51">
      <c r="B18" s="212" t="s">
        <v>266</v>
      </c>
      <c r="C18" s="215" t="s">
        <v>276</v>
      </c>
    </row>
    <row r="19" spans="2:3" ht="63.75">
      <c r="B19" s="212" t="s">
        <v>333</v>
      </c>
      <c r="C19" s="215" t="s">
        <v>269</v>
      </c>
    </row>
    <row r="20" spans="2:3" ht="38.25">
      <c r="B20" s="212" t="s">
        <v>267</v>
      </c>
      <c r="C20" s="215" t="s">
        <v>268</v>
      </c>
    </row>
    <row r="21" spans="2:3" ht="26.25" thickBot="1">
      <c r="B21" s="216" t="s">
        <v>270</v>
      </c>
      <c r="C21" s="217" t="s">
        <v>271</v>
      </c>
    </row>
    <row r="26" spans="2:3">
      <c r="C26" s="80"/>
    </row>
  </sheetData>
  <mergeCells count="1">
    <mergeCell ref="B4:C4"/>
  </mergeCells>
  <pageMargins left="0.7" right="0.7" top="0.75" bottom="0.75" header="0.3" footer="0.3"/>
  <pageSetup paperSize="9" scale="76" orientation="portrait" r:id="rId1"/>
  <headerFooter>
    <oddHeader>&amp;C&amp;"Aptos"&amp;10&amp;K000000 Internal&amp;1#_x000D_</oddHeader>
  </headerFooter>
  <colBreaks count="1" manualBreakCount="1">
    <brk id="4" max="1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575ED-E8F2-42AE-8836-BA163406B719}">
  <sheetPr codeName="Sheet4"/>
  <dimension ref="A1:J29"/>
  <sheetViews>
    <sheetView showGridLines="0" view="pageBreakPreview" zoomScale="85" zoomScaleNormal="85" zoomScaleSheetLayoutView="85" workbookViewId="0"/>
  </sheetViews>
  <sheetFormatPr defaultColWidth="9.140625" defaultRowHeight="12.75"/>
  <cols>
    <col min="1" max="1" width="1.42578125" style="4" customWidth="1"/>
    <col min="2" max="2" width="31.140625" style="5" customWidth="1"/>
    <col min="3" max="3" width="13.42578125" style="8" customWidth="1"/>
    <col min="4" max="4" width="16.140625" style="8" customWidth="1"/>
    <col min="5" max="5" width="13.7109375" style="1" customWidth="1"/>
    <col min="6" max="6" width="15.85546875" style="1" customWidth="1"/>
    <col min="7" max="7" width="15.7109375" style="8" customWidth="1"/>
    <col min="8" max="8" width="32.85546875" style="2" customWidth="1"/>
    <col min="9" max="9" width="20.140625" style="4" bestFit="1" customWidth="1"/>
    <col min="10" max="10" width="15.42578125" style="4" customWidth="1"/>
    <col min="11" max="11" width="9.140625" style="4"/>
    <col min="12" max="12" width="14.42578125" style="4" bestFit="1" customWidth="1"/>
    <col min="13" max="16384" width="9.140625" style="4"/>
  </cols>
  <sheetData>
    <row r="1" spans="1:10" ht="13.5" customHeight="1">
      <c r="A1" s="12"/>
      <c r="B1" s="14"/>
      <c r="C1" s="13"/>
      <c r="D1" s="13"/>
      <c r="E1" s="16"/>
      <c r="F1" s="16"/>
      <c r="G1" s="13"/>
      <c r="H1" s="17"/>
    </row>
    <row r="2" spans="1:10" s="24" customFormat="1" ht="24" customHeight="1">
      <c r="A2" s="19"/>
      <c r="B2" s="144" t="s">
        <v>368</v>
      </c>
      <c r="C2" s="20"/>
      <c r="D2" s="20"/>
      <c r="E2" s="16"/>
      <c r="F2" s="16"/>
      <c r="G2" s="20"/>
      <c r="H2" s="22"/>
    </row>
    <row r="3" spans="1:10" s="19" customFormat="1" ht="21" customHeight="1">
      <c r="B3" s="327" t="s">
        <v>364</v>
      </c>
      <c r="C3" s="327"/>
      <c r="D3" s="329"/>
      <c r="E3" s="329"/>
      <c r="F3" s="329"/>
      <c r="G3" s="329"/>
      <c r="H3" s="329"/>
      <c r="I3" s="329"/>
      <c r="J3" s="209"/>
    </row>
    <row r="4" spans="1:10" s="28" customFormat="1" ht="12" customHeight="1">
      <c r="B4" s="29"/>
      <c r="H4" s="32"/>
    </row>
    <row r="5" spans="1:10" s="8" customFormat="1" ht="38.25">
      <c r="A5" s="63"/>
      <c r="B5" s="151" t="s">
        <v>2</v>
      </c>
      <c r="C5" s="151" t="s">
        <v>5</v>
      </c>
      <c r="D5" s="152" t="s">
        <v>6</v>
      </c>
      <c r="E5" s="151" t="s">
        <v>9</v>
      </c>
      <c r="F5" s="151" t="s">
        <v>11</v>
      </c>
      <c r="G5" s="153" t="s">
        <v>127</v>
      </c>
      <c r="H5" s="151" t="s">
        <v>96</v>
      </c>
      <c r="I5" s="151" t="s">
        <v>97</v>
      </c>
      <c r="J5" s="151" t="s">
        <v>98</v>
      </c>
    </row>
    <row r="6" spans="1:10" s="28" customFormat="1" ht="12.75" customHeight="1">
      <c r="B6" s="155" t="str">
        <f>'Tenancy Schedule'!B7</f>
        <v>KPMG Česká republika, s.r.o.</v>
      </c>
      <c r="C6" s="155" t="s">
        <v>146</v>
      </c>
      <c r="D6" s="262">
        <f>SUM('Tenancy Schedule'!F37)</f>
        <v>11044.509999999998</v>
      </c>
      <c r="E6" s="263">
        <f>'Tenancy Schedule'!I7</f>
        <v>37712</v>
      </c>
      <c r="F6" s="263">
        <f>'Tenancy Schedule'!K7</f>
        <v>47756</v>
      </c>
      <c r="G6" s="264">
        <f>SUMIF('Tenancy Schedule'!$B$7:$B$36,'Unexpired Incentives'!B6,'Tenancy Schedule'!V7:V36)</f>
        <v>224849.77482099991</v>
      </c>
      <c r="H6" s="265" t="s">
        <v>32</v>
      </c>
      <c r="I6" s="266">
        <f>9*G6</f>
        <v>2023647.9733889992</v>
      </c>
      <c r="J6" s="264">
        <v>0</v>
      </c>
    </row>
    <row r="7" spans="1:10" s="47" customFormat="1" ht="12.75" customHeight="1" thickBot="1">
      <c r="B7" s="259"/>
      <c r="C7" s="259"/>
      <c r="D7" s="260">
        <f>SUM(D6:D6)</f>
        <v>11044.509999999998</v>
      </c>
      <c r="E7" s="259"/>
      <c r="F7" s="259"/>
      <c r="G7" s="259">
        <f>SUM(G6:G6)</f>
        <v>224849.77482099991</v>
      </c>
      <c r="H7" s="259"/>
      <c r="I7" s="259">
        <f>SUM(I6:I6)</f>
        <v>2023647.9733889992</v>
      </c>
      <c r="J7" s="259">
        <f>SUM(J6:J6)</f>
        <v>0</v>
      </c>
    </row>
    <row r="8" spans="1:10" ht="13.5" thickTop="1">
      <c r="I8" s="28"/>
    </row>
    <row r="9" spans="1:10">
      <c r="B9" s="139" t="s">
        <v>147</v>
      </c>
      <c r="C9" s="139"/>
      <c r="D9" s="139"/>
      <c r="E9" s="139"/>
      <c r="F9" s="139"/>
      <c r="G9" s="139"/>
    </row>
    <row r="10" spans="1:10">
      <c r="B10" s="267" t="s">
        <v>10</v>
      </c>
      <c r="C10" s="268" t="s">
        <v>54</v>
      </c>
      <c r="D10" s="269"/>
      <c r="E10" s="270"/>
      <c r="F10" s="270"/>
      <c r="G10" s="269"/>
      <c r="H10" s="1"/>
    </row>
    <row r="11" spans="1:10" s="28" customFormat="1" ht="12.75" customHeight="1">
      <c r="B11" s="271">
        <v>2026</v>
      </c>
      <c r="C11" s="155" t="s">
        <v>336</v>
      </c>
      <c r="D11" s="262"/>
      <c r="E11" s="263"/>
      <c r="F11" s="263"/>
      <c r="G11" s="264"/>
      <c r="H11" s="1"/>
    </row>
    <row r="12" spans="1:10" s="28" customFormat="1" ht="12.75" customHeight="1">
      <c r="B12" s="271">
        <v>2027</v>
      </c>
      <c r="C12" s="155" t="s">
        <v>337</v>
      </c>
      <c r="D12" s="262"/>
      <c r="E12" s="263"/>
      <c r="F12" s="263"/>
      <c r="G12" s="264"/>
      <c r="H12" s="1"/>
    </row>
    <row r="13" spans="1:10" s="28" customFormat="1" ht="12.75" customHeight="1">
      <c r="B13" s="271">
        <v>2028</v>
      </c>
      <c r="C13" s="155" t="s">
        <v>338</v>
      </c>
      <c r="D13" s="262"/>
      <c r="E13" s="263"/>
      <c r="F13" s="263"/>
      <c r="G13" s="264"/>
      <c r="H13" s="1"/>
    </row>
    <row r="14" spans="1:10" s="28" customFormat="1" ht="12.75" customHeight="1" thickBot="1">
      <c r="B14" s="272">
        <v>2029</v>
      </c>
      <c r="C14" s="273" t="s">
        <v>339</v>
      </c>
      <c r="D14" s="274"/>
      <c r="E14" s="275"/>
      <c r="F14" s="275"/>
      <c r="G14" s="276"/>
      <c r="H14" s="1"/>
    </row>
    <row r="15" spans="1:10" s="1" customFormat="1">
      <c r="A15" s="4"/>
      <c r="B15" s="68" t="s">
        <v>115</v>
      </c>
      <c r="C15" s="68">
        <v>9</v>
      </c>
      <c r="D15" s="8"/>
      <c r="G15" s="8"/>
    </row>
    <row r="16" spans="1:10">
      <c r="H16" s="1"/>
    </row>
    <row r="17" spans="2:8">
      <c r="B17" s="261" t="s">
        <v>315</v>
      </c>
      <c r="C17" s="151"/>
      <c r="D17" s="151"/>
      <c r="E17" s="151"/>
      <c r="H17" s="1"/>
    </row>
    <row r="18" spans="2:8" ht="21.75" customHeight="1">
      <c r="B18" s="328" t="s">
        <v>347</v>
      </c>
      <c r="C18" s="328"/>
      <c r="D18" s="328"/>
      <c r="E18" s="328"/>
      <c r="H18" s="1"/>
    </row>
    <row r="19" spans="2:8" ht="21.75" customHeight="1">
      <c r="B19" s="328"/>
      <c r="C19" s="328"/>
      <c r="D19" s="328"/>
      <c r="E19" s="328"/>
      <c r="H19" s="1"/>
    </row>
    <row r="20" spans="2:8" ht="21.75" customHeight="1">
      <c r="B20" s="328"/>
      <c r="C20" s="328"/>
      <c r="D20" s="328"/>
      <c r="E20" s="328"/>
    </row>
    <row r="21" spans="2:8">
      <c r="B21" s="1"/>
      <c r="C21" s="1"/>
    </row>
    <row r="22" spans="2:8" ht="13.5" thickBot="1">
      <c r="B22" s="7" t="s">
        <v>330</v>
      </c>
      <c r="E22" s="68" t="s">
        <v>331</v>
      </c>
    </row>
    <row r="23" spans="2:8" ht="15" customHeight="1">
      <c r="B23" s="277" t="s">
        <v>332</v>
      </c>
      <c r="C23" s="277"/>
      <c r="D23" s="277"/>
      <c r="E23" s="277" t="s">
        <v>317</v>
      </c>
    </row>
    <row r="24" spans="2:8">
      <c r="B24" s="271" t="s">
        <v>318</v>
      </c>
      <c r="C24" s="271"/>
      <c r="D24" s="271"/>
      <c r="E24" s="271" t="s">
        <v>319</v>
      </c>
    </row>
    <row r="25" spans="2:8">
      <c r="B25" s="271" t="s">
        <v>321</v>
      </c>
      <c r="C25" s="271"/>
      <c r="D25" s="271"/>
      <c r="E25" s="271" t="s">
        <v>320</v>
      </c>
    </row>
    <row r="26" spans="2:8">
      <c r="B26" s="271" t="s">
        <v>322</v>
      </c>
      <c r="C26" s="271"/>
      <c r="D26" s="271"/>
      <c r="E26" s="271" t="s">
        <v>324</v>
      </c>
    </row>
    <row r="27" spans="2:8">
      <c r="B27" s="271" t="s">
        <v>323</v>
      </c>
      <c r="C27" s="271"/>
      <c r="D27" s="271"/>
      <c r="E27" s="271" t="s">
        <v>325</v>
      </c>
    </row>
    <row r="28" spans="2:8">
      <c r="B28" s="271" t="s">
        <v>326</v>
      </c>
      <c r="C28" s="271"/>
      <c r="D28" s="271"/>
      <c r="E28" s="271" t="s">
        <v>327</v>
      </c>
    </row>
    <row r="29" spans="2:8" ht="13.5" thickBot="1">
      <c r="B29" s="272" t="s">
        <v>329</v>
      </c>
      <c r="C29" s="272"/>
      <c r="D29" s="272"/>
      <c r="E29" s="272" t="s">
        <v>328</v>
      </c>
    </row>
  </sheetData>
  <autoFilter ref="B5:H6" xr:uid="{718EF01E-7095-4112-8F7C-0356B73CC8A0}"/>
  <mergeCells count="5">
    <mergeCell ref="B18:E20"/>
    <mergeCell ref="B3:C3"/>
    <mergeCell ref="D3:E3"/>
    <mergeCell ref="F3:G3"/>
    <mergeCell ref="H3:I3"/>
  </mergeCells>
  <pageMargins left="0.7" right="0.7" top="0.75" bottom="0.75" header="0.3" footer="0.3"/>
  <pageSetup paperSize="9" scale="46" orientation="portrait" r:id="rId1"/>
  <headerFooter>
    <oddHeader>&amp;C&amp;"Aptos"&amp;10&amp;K000000 Internal&amp;1#_x000D_</oddHeader>
  </headerFooter>
  <customProperties>
    <customPr name="QAA_DRILLPATH_NODE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926C-09BF-4617-93C2-FEDFF926749F}">
  <sheetPr codeName="Sheet5"/>
  <dimension ref="B2:F163"/>
  <sheetViews>
    <sheetView showGridLines="0" view="pageBreakPreview" zoomScale="85" zoomScaleNormal="85" zoomScaleSheetLayoutView="85" workbookViewId="0"/>
  </sheetViews>
  <sheetFormatPr defaultColWidth="9.140625" defaultRowHeight="12.75"/>
  <cols>
    <col min="1" max="1" width="4.140625" style="10" customWidth="1"/>
    <col min="2" max="2" width="38.85546875" style="10" customWidth="1"/>
    <col min="3" max="3" width="29" style="10" customWidth="1"/>
    <col min="4" max="4" width="20.28515625" style="10" customWidth="1"/>
    <col min="5" max="5" width="20.28515625" style="10" bestFit="1" customWidth="1"/>
    <col min="6" max="6" width="21.28515625" style="10" customWidth="1"/>
    <col min="7" max="16384" width="9.140625" style="10"/>
  </cols>
  <sheetData>
    <row r="2" spans="2:6" ht="24.75">
      <c r="B2" s="144" t="s">
        <v>369</v>
      </c>
    </row>
    <row r="3" spans="2:6" s="60" customFormat="1" ht="21" customHeight="1">
      <c r="B3" s="327" t="s">
        <v>364</v>
      </c>
      <c r="C3" s="327"/>
      <c r="D3" s="327"/>
      <c r="E3" s="327"/>
      <c r="F3" s="252"/>
    </row>
    <row r="4" spans="2:6">
      <c r="B4" s="11" t="s">
        <v>217</v>
      </c>
    </row>
    <row r="5" spans="2:6">
      <c r="B5" s="11"/>
      <c r="C5" s="136"/>
      <c r="D5" s="136"/>
      <c r="E5" s="136"/>
      <c r="F5" s="136"/>
    </row>
    <row r="6" spans="2:6">
      <c r="B6" s="253" t="s">
        <v>99</v>
      </c>
      <c r="C6" s="254" t="s">
        <v>250</v>
      </c>
      <c r="D6" s="254" t="s">
        <v>242</v>
      </c>
      <c r="E6" s="254" t="s">
        <v>218</v>
      </c>
      <c r="F6" s="254" t="s">
        <v>219</v>
      </c>
    </row>
    <row r="7" spans="2:6" ht="15.75" customHeight="1">
      <c r="B7" s="253" t="s">
        <v>100</v>
      </c>
      <c r="C7" s="254" t="s">
        <v>248</v>
      </c>
      <c r="D7" s="254" t="s">
        <v>249</v>
      </c>
      <c r="E7" s="254" t="s">
        <v>249</v>
      </c>
      <c r="F7" s="254" t="s">
        <v>249</v>
      </c>
    </row>
    <row r="8" spans="2:6" ht="21.75" customHeight="1" thickBot="1">
      <c r="B8" s="278" t="s">
        <v>196</v>
      </c>
      <c r="C8" s="279">
        <f>C37</f>
        <v>1180191.4980804652</v>
      </c>
      <c r="D8" s="279">
        <f t="shared" ref="D8:F8" si="0">D37</f>
        <v>993390.48</v>
      </c>
      <c r="E8" s="279">
        <f t="shared" si="0"/>
        <v>974000.37</v>
      </c>
      <c r="F8" s="279">
        <f t="shared" si="0"/>
        <v>882135.18</v>
      </c>
    </row>
    <row r="9" spans="2:6" ht="21.75" customHeight="1">
      <c r="B9" s="280" t="s">
        <v>220</v>
      </c>
      <c r="C9" s="281">
        <v>1380000</v>
      </c>
      <c r="D9" s="281">
        <v>1827918.0200000007</v>
      </c>
      <c r="E9" s="281">
        <v>1292233.1399999999</v>
      </c>
      <c r="F9" s="281">
        <v>1033403.9099999998</v>
      </c>
    </row>
    <row r="10" spans="2:6" ht="21.75" customHeight="1">
      <c r="B10" s="282" t="s">
        <v>221</v>
      </c>
      <c r="C10" s="283">
        <v>301535.38799999998</v>
      </c>
      <c r="D10" s="283">
        <v>294756</v>
      </c>
      <c r="E10" s="283">
        <v>288057</v>
      </c>
      <c r="F10" s="283">
        <v>254186.25</v>
      </c>
    </row>
    <row r="11" spans="2:6" ht="20.45" customHeight="1" thickBot="1">
      <c r="B11" s="278" t="s">
        <v>222</v>
      </c>
      <c r="C11" s="279">
        <v>4471447.0680000009</v>
      </c>
      <c r="D11" s="279">
        <v>4506852.26</v>
      </c>
      <c r="E11" s="279">
        <v>3787733.3200000003</v>
      </c>
      <c r="F11" s="279">
        <v>2756057.8200000003</v>
      </c>
    </row>
    <row r="12" spans="2:6" ht="21.75" customHeight="1">
      <c r="B12" s="280" t="s">
        <v>223</v>
      </c>
      <c r="C12" s="281">
        <v>111159.18</v>
      </c>
      <c r="D12" s="283">
        <v>108662.39999999998</v>
      </c>
      <c r="E12" s="283">
        <v>106192.79999999997</v>
      </c>
      <c r="F12" s="283">
        <v>96138</v>
      </c>
    </row>
    <row r="13" spans="2:6" ht="21.75" customHeight="1">
      <c r="B13" s="282" t="s">
        <v>224</v>
      </c>
      <c r="C13" s="283">
        <v>1986991.4639999999</v>
      </c>
      <c r="D13" s="283">
        <v>1974258</v>
      </c>
      <c r="E13" s="283">
        <v>1929388.5</v>
      </c>
      <c r="F13" s="283">
        <v>1746707.25</v>
      </c>
    </row>
    <row r="14" spans="2:6" ht="21.75" customHeight="1">
      <c r="B14" s="282" t="s">
        <v>225</v>
      </c>
      <c r="C14" s="283">
        <v>40000</v>
      </c>
      <c r="D14" s="283">
        <v>156907</v>
      </c>
      <c r="E14" s="283">
        <v>161484</v>
      </c>
      <c r="F14" s="283">
        <v>134546</v>
      </c>
    </row>
    <row r="15" spans="2:6" ht="21.75" customHeight="1">
      <c r="B15" s="282" t="s">
        <v>226</v>
      </c>
      <c r="C15" s="283">
        <v>847043.99999999988</v>
      </c>
      <c r="D15" s="283">
        <v>789287.83</v>
      </c>
      <c r="E15" s="283">
        <v>757147.70999999985</v>
      </c>
      <c r="F15" s="283">
        <v>582486.44999999984</v>
      </c>
    </row>
    <row r="16" spans="2:6" ht="21.75" customHeight="1">
      <c r="B16" s="282" t="s">
        <v>227</v>
      </c>
      <c r="C16" s="283">
        <v>130542.98399999998</v>
      </c>
      <c r="D16" s="283">
        <v>127608</v>
      </c>
      <c r="E16" s="283">
        <v>127608</v>
      </c>
      <c r="F16" s="283">
        <v>69937.999999999985</v>
      </c>
    </row>
    <row r="17" spans="2:6" ht="21.75" customHeight="1">
      <c r="B17" s="282" t="s">
        <v>228</v>
      </c>
      <c r="C17" s="283">
        <v>146851.65</v>
      </c>
      <c r="D17" s="283">
        <v>143466.19000000003</v>
      </c>
      <c r="E17" s="283">
        <v>143633.80999999997</v>
      </c>
      <c r="F17" s="283">
        <v>143550</v>
      </c>
    </row>
    <row r="18" spans="2:6" ht="21.75" customHeight="1">
      <c r="B18" s="282" t="s">
        <v>229</v>
      </c>
      <c r="C18" s="283">
        <v>486875</v>
      </c>
      <c r="D18" s="283">
        <v>471545.89000000007</v>
      </c>
      <c r="E18" s="283">
        <v>439551.47000000015</v>
      </c>
      <c r="F18" s="283">
        <v>375330.99999999994</v>
      </c>
    </row>
    <row r="19" spans="2:6" ht="17.25" customHeight="1">
      <c r="B19" s="282" t="s">
        <v>230</v>
      </c>
      <c r="C19" s="283">
        <v>232175.98799999998</v>
      </c>
      <c r="D19" s="283">
        <v>224298</v>
      </c>
      <c r="E19" s="283">
        <v>210924</v>
      </c>
      <c r="F19" s="283">
        <v>200208</v>
      </c>
    </row>
    <row r="20" spans="2:6" ht="17.25" customHeight="1">
      <c r="B20" s="282" t="s">
        <v>231</v>
      </c>
      <c r="C20" s="283">
        <f>162731+576000</f>
        <v>738731</v>
      </c>
      <c r="D20" s="283">
        <v>675264</v>
      </c>
      <c r="E20" s="283">
        <v>659916</v>
      </c>
      <c r="F20" s="283">
        <v>597429</v>
      </c>
    </row>
    <row r="21" spans="2:6" ht="17.25" customHeight="1">
      <c r="B21" s="282" t="s">
        <v>232</v>
      </c>
      <c r="C21" s="283">
        <v>1519744</v>
      </c>
      <c r="D21" s="283">
        <v>810312</v>
      </c>
      <c r="E21" s="283">
        <v>791895</v>
      </c>
      <c r="F21" s="283">
        <v>716913</v>
      </c>
    </row>
    <row r="22" spans="2:6" ht="21.75" customHeight="1">
      <c r="B22" s="282" t="s">
        <v>233</v>
      </c>
      <c r="C22" s="283">
        <v>7353.3239999999996</v>
      </c>
      <c r="D22" s="283">
        <v>7188</v>
      </c>
      <c r="E22" s="283">
        <v>6850.55</v>
      </c>
      <c r="F22" s="283">
        <v>6436.3199999999988</v>
      </c>
    </row>
    <row r="23" spans="2:6" ht="21.75" customHeight="1">
      <c r="B23" s="282" t="s">
        <v>234</v>
      </c>
      <c r="C23" s="283">
        <v>0</v>
      </c>
      <c r="D23" s="283">
        <v>0</v>
      </c>
      <c r="E23" s="283">
        <v>0</v>
      </c>
      <c r="F23" s="283">
        <v>3811</v>
      </c>
    </row>
    <row r="24" spans="2:6" ht="21.75" customHeight="1">
      <c r="B24" s="282" t="s">
        <v>235</v>
      </c>
      <c r="C24" s="283">
        <v>357893.48099999997</v>
      </c>
      <c r="D24" s="283">
        <v>348102.35</v>
      </c>
      <c r="E24" s="283">
        <v>338440.33</v>
      </c>
      <c r="F24" s="283">
        <v>321946.44</v>
      </c>
    </row>
    <row r="25" spans="2:6" ht="17.25" customHeight="1">
      <c r="B25" s="282" t="s">
        <v>236</v>
      </c>
      <c r="C25" s="283">
        <v>458511</v>
      </c>
      <c r="D25" s="283">
        <v>452578.6399999999</v>
      </c>
      <c r="E25" s="283">
        <v>377808.73000000004</v>
      </c>
      <c r="F25" s="283">
        <v>395538.92000000004</v>
      </c>
    </row>
    <row r="26" spans="2:6" ht="17.25" customHeight="1">
      <c r="B26" s="282" t="s">
        <v>237</v>
      </c>
      <c r="C26" s="283">
        <v>15000</v>
      </c>
      <c r="D26" s="283">
        <v>9900.6899999999987</v>
      </c>
      <c r="E26" s="283">
        <v>61398.759999999995</v>
      </c>
      <c r="F26" s="283">
        <v>8000.68</v>
      </c>
    </row>
    <row r="27" spans="2:6">
      <c r="B27" s="282" t="s">
        <v>238</v>
      </c>
      <c r="C27" s="283">
        <v>274429.98000000004</v>
      </c>
      <c r="D27" s="283">
        <v>263075.94000000006</v>
      </c>
      <c r="E27" s="283">
        <v>235413.63000000006</v>
      </c>
      <c r="F27" s="283">
        <v>202825.31999999995</v>
      </c>
    </row>
    <row r="28" spans="2:6" ht="16.5" customHeight="1">
      <c r="B28" s="282" t="s">
        <v>239</v>
      </c>
      <c r="C28" s="283">
        <v>4735454.7239999995</v>
      </c>
      <c r="D28" s="283">
        <v>4572892.8</v>
      </c>
      <c r="E28" s="283">
        <v>4264977</v>
      </c>
      <c r="F28" s="283">
        <v>3733660.1</v>
      </c>
    </row>
    <row r="29" spans="2:6">
      <c r="B29" s="282" t="s">
        <v>240</v>
      </c>
      <c r="C29" s="283">
        <v>17882.039999999997</v>
      </c>
      <c r="D29" s="283">
        <v>17480</v>
      </c>
      <c r="E29" s="283">
        <v>12540</v>
      </c>
      <c r="F29" s="283">
        <v>15200</v>
      </c>
    </row>
    <row r="30" spans="2:6">
      <c r="B30" s="284" t="s">
        <v>241</v>
      </c>
      <c r="C30" s="285">
        <f>1159000+311999</f>
        <v>1470999</v>
      </c>
      <c r="D30" s="283">
        <v>1612135.42</v>
      </c>
      <c r="E30" s="283">
        <v>1080919.99</v>
      </c>
      <c r="F30" s="283">
        <v>1193276.2799999998</v>
      </c>
    </row>
    <row r="31" spans="2:6" ht="13.5" thickBot="1">
      <c r="B31" s="255" t="s">
        <v>254</v>
      </c>
      <c r="C31" s="256">
        <f>SUM(C9:C30)</f>
        <v>19730621.270999998</v>
      </c>
      <c r="D31" s="257">
        <f>SUM(D9:D30)</f>
        <v>19394489.43</v>
      </c>
      <c r="E31" s="257">
        <f>SUM(E9:E30)</f>
        <v>17074113.740000002</v>
      </c>
      <c r="F31" s="257">
        <f>SUM(F9:F30)</f>
        <v>14587589.739999998</v>
      </c>
    </row>
    <row r="32" spans="2:6" ht="14.25" thickTop="1" thickBot="1">
      <c r="B32" s="255" t="s">
        <v>255</v>
      </c>
      <c r="C32" s="257">
        <f>SUM(C8:C30)</f>
        <v>20910812.769080464</v>
      </c>
      <c r="D32" s="257">
        <f>SUM(D8:D30)</f>
        <v>20387879.909999996</v>
      </c>
      <c r="E32" s="257">
        <f>SUM(E8:E30)</f>
        <v>18048114.109999999</v>
      </c>
      <c r="F32" s="257">
        <f>SUM(F8:F30)</f>
        <v>15469724.919999998</v>
      </c>
    </row>
    <row r="33" spans="2:6" ht="13.5" thickTop="1">
      <c r="C33" s="129">
        <f>C31/$C$50/12</f>
        <v>148.87201326722507</v>
      </c>
      <c r="D33" s="129">
        <f>D31/$C$50/12</f>
        <v>146.33582227731242</v>
      </c>
      <c r="E33" s="129">
        <f>E31/$C$50/12</f>
        <v>128.82806133243275</v>
      </c>
      <c r="F33" s="129">
        <f>F31/$C$50/12</f>
        <v>110.06667369881808</v>
      </c>
    </row>
    <row r="36" spans="2:6">
      <c r="B36" s="253" t="s">
        <v>349</v>
      </c>
      <c r="C36" s="258"/>
      <c r="D36" s="258"/>
      <c r="E36" s="258"/>
      <c r="F36" s="258"/>
    </row>
    <row r="37" spans="2:6">
      <c r="B37" s="282" t="s">
        <v>196</v>
      </c>
      <c r="C37" s="283">
        <f>1.8%*SUM('Tenancy Schedule'!W7:W34)*FX_EUR_CZK</f>
        <v>1180191.4980804652</v>
      </c>
      <c r="D37" s="283">
        <v>993390.48</v>
      </c>
      <c r="E37" s="283">
        <v>974000.37</v>
      </c>
      <c r="F37" s="283">
        <v>882135.18</v>
      </c>
    </row>
    <row r="38" spans="2:6">
      <c r="B38" s="282" t="s">
        <v>244</v>
      </c>
      <c r="C38" s="283">
        <v>19285112</v>
      </c>
      <c r="D38" s="283">
        <v>19285112</v>
      </c>
      <c r="E38" s="283">
        <v>19285112</v>
      </c>
      <c r="F38" s="283">
        <v>17182316</v>
      </c>
    </row>
    <row r="39" spans="2:6">
      <c r="B39" s="282" t="s">
        <v>245</v>
      </c>
      <c r="C39" s="283">
        <v>70000</v>
      </c>
      <c r="D39" s="283">
        <v>70000</v>
      </c>
      <c r="E39" s="283">
        <v>70000</v>
      </c>
      <c r="F39" s="283">
        <v>70000</v>
      </c>
    </row>
    <row r="40" spans="2:6">
      <c r="B40" s="282" t="s">
        <v>246</v>
      </c>
      <c r="C40" s="283">
        <v>445509.3</v>
      </c>
      <c r="D40" s="283">
        <v>39377.430000003427</v>
      </c>
      <c r="E40" s="283">
        <v>-2280998.2600000016</v>
      </c>
      <c r="F40" s="283">
        <v>-2664726.6800000002</v>
      </c>
    </row>
    <row r="41" spans="2:6">
      <c r="B41" s="282" t="s">
        <v>247</v>
      </c>
      <c r="C41" s="283">
        <v>0</v>
      </c>
      <c r="D41" s="283">
        <v>0</v>
      </c>
      <c r="E41" s="283">
        <v>0</v>
      </c>
      <c r="F41" s="283">
        <v>0</v>
      </c>
    </row>
    <row r="42" spans="2:6" ht="13.5" thickBot="1">
      <c r="B42" s="255" t="s">
        <v>254</v>
      </c>
      <c r="C42" s="257">
        <f>SUM(C38:C41)</f>
        <v>19800621.300000001</v>
      </c>
      <c r="D42" s="257">
        <f>SUM(D38:D41)</f>
        <v>19394489.430000003</v>
      </c>
      <c r="E42" s="257">
        <f>SUM(E38:E41)</f>
        <v>17074113.739999998</v>
      </c>
      <c r="F42" s="257">
        <f>SUM(F38:F41)</f>
        <v>14587589.32</v>
      </c>
    </row>
    <row r="43" spans="2:6" ht="14.25" thickTop="1" thickBot="1">
      <c r="B43" s="255" t="s">
        <v>255</v>
      </c>
      <c r="C43" s="257">
        <f>SUM(C37:C41)</f>
        <v>20980812.798080467</v>
      </c>
      <c r="D43" s="257">
        <f t="shared" ref="D43:E43" si="1">SUM(D37:D41)</f>
        <v>20387879.910000004</v>
      </c>
      <c r="E43" s="257">
        <f t="shared" si="1"/>
        <v>18048114.109999999</v>
      </c>
      <c r="F43" s="257">
        <f t="shared" ref="F43" si="2">SUM(F37:F41)</f>
        <v>15469724.5</v>
      </c>
    </row>
    <row r="44" spans="2:6" ht="13.5" thickTop="1"/>
    <row r="45" spans="2:6" ht="25.5" customHeight="1">
      <c r="B45" s="330" t="s">
        <v>102</v>
      </c>
      <c r="C45" s="330"/>
      <c r="D45" s="330"/>
      <c r="E45" s="330"/>
      <c r="F45" s="330"/>
    </row>
    <row r="46" spans="2:6" ht="27" customHeight="1">
      <c r="B46" s="330" t="s">
        <v>256</v>
      </c>
      <c r="C46" s="330"/>
      <c r="D46" s="330"/>
      <c r="E46" s="330"/>
      <c r="F46" s="330"/>
    </row>
    <row r="47" spans="2:6" ht="27.75" customHeight="1">
      <c r="B47" s="330" t="s">
        <v>363</v>
      </c>
      <c r="C47" s="330"/>
      <c r="D47" s="330"/>
      <c r="E47" s="330"/>
      <c r="F47" s="330"/>
    </row>
    <row r="48" spans="2:6">
      <c r="B48" s="330" t="s">
        <v>243</v>
      </c>
      <c r="C48" s="330"/>
      <c r="D48" s="330"/>
      <c r="E48" s="330"/>
      <c r="F48" s="330"/>
    </row>
    <row r="50" spans="2:3">
      <c r="B50" s="138" t="s">
        <v>120</v>
      </c>
      <c r="C50" s="137">
        <v>11044.51</v>
      </c>
    </row>
    <row r="52" spans="2:3">
      <c r="B52" s="102"/>
      <c r="C52" s="102"/>
    </row>
    <row r="75" spans="2:5">
      <c r="B75" s="106"/>
      <c r="C75" s="107"/>
      <c r="D75" s="107"/>
      <c r="E75" s="107"/>
    </row>
    <row r="76" spans="2:5">
      <c r="B76" s="331"/>
      <c r="C76" s="332"/>
      <c r="D76" s="333"/>
      <c r="E76" s="333"/>
    </row>
    <row r="77" spans="2:5">
      <c r="B77" s="331"/>
      <c r="C77" s="332"/>
      <c r="D77" s="333"/>
      <c r="E77" s="333"/>
    </row>
    <row r="78" spans="2:5">
      <c r="B78" s="331"/>
      <c r="C78" s="332"/>
      <c r="D78" s="333"/>
      <c r="E78" s="333"/>
    </row>
    <row r="79" spans="2:5">
      <c r="B79" s="331"/>
      <c r="C79" s="332"/>
      <c r="D79" s="333"/>
      <c r="E79" s="333"/>
    </row>
    <row r="80" spans="2:5">
      <c r="B80" s="331"/>
      <c r="C80" s="332"/>
      <c r="D80" s="333"/>
      <c r="E80" s="333"/>
    </row>
    <row r="81" spans="2:5">
      <c r="B81" s="331"/>
      <c r="C81" s="332"/>
      <c r="D81" s="333"/>
      <c r="E81" s="333"/>
    </row>
    <row r="82" spans="2:5">
      <c r="B82" s="331"/>
      <c r="C82" s="332"/>
      <c r="D82" s="333"/>
      <c r="E82" s="333"/>
    </row>
    <row r="83" spans="2:5">
      <c r="B83" s="331"/>
      <c r="C83" s="332"/>
      <c r="D83" s="333"/>
      <c r="E83" s="333"/>
    </row>
    <row r="84" spans="2:5">
      <c r="B84" s="331"/>
      <c r="C84" s="332"/>
      <c r="D84" s="333"/>
      <c r="E84" s="333"/>
    </row>
    <row r="85" spans="2:5">
      <c r="B85" s="331"/>
      <c r="C85" s="332"/>
      <c r="D85" s="333"/>
      <c r="E85" s="333"/>
    </row>
    <row r="86" spans="2:5">
      <c r="B86" s="331"/>
      <c r="C86" s="332"/>
      <c r="D86" s="333"/>
      <c r="E86" s="333"/>
    </row>
    <row r="87" spans="2:5">
      <c r="B87" s="331"/>
      <c r="C87" s="332"/>
      <c r="D87" s="333"/>
      <c r="E87" s="333"/>
    </row>
    <row r="88" spans="2:5">
      <c r="B88" s="331"/>
      <c r="C88" s="332"/>
      <c r="D88" s="333"/>
      <c r="E88" s="333"/>
    </row>
    <row r="89" spans="2:5">
      <c r="B89" s="331"/>
      <c r="C89" s="332"/>
      <c r="D89" s="333"/>
      <c r="E89" s="333"/>
    </row>
    <row r="90" spans="2:5">
      <c r="B90" s="331"/>
      <c r="C90" s="332"/>
      <c r="D90" s="333"/>
      <c r="E90" s="333"/>
    </row>
    <row r="91" spans="2:5">
      <c r="B91" s="331"/>
      <c r="C91" s="332"/>
      <c r="D91" s="333"/>
      <c r="E91" s="333"/>
    </row>
    <row r="92" spans="2:5">
      <c r="B92" s="331"/>
      <c r="C92" s="332"/>
      <c r="D92" s="333"/>
      <c r="E92" s="333"/>
    </row>
    <row r="93" spans="2:5">
      <c r="B93" s="331"/>
      <c r="C93" s="332"/>
      <c r="D93" s="333"/>
      <c r="E93" s="333"/>
    </row>
    <row r="94" spans="2:5">
      <c r="B94" s="331"/>
      <c r="C94" s="332"/>
      <c r="D94" s="333"/>
      <c r="E94" s="333"/>
    </row>
    <row r="95" spans="2:5">
      <c r="B95" s="331"/>
      <c r="C95" s="332"/>
      <c r="D95" s="333"/>
      <c r="E95" s="333"/>
    </row>
    <row r="96" spans="2:5">
      <c r="B96" s="331"/>
      <c r="C96" s="332"/>
      <c r="D96" s="333"/>
      <c r="E96" s="333"/>
    </row>
    <row r="97" spans="2:5">
      <c r="B97" s="331"/>
      <c r="C97" s="332"/>
      <c r="D97" s="333"/>
      <c r="E97" s="333"/>
    </row>
    <row r="98" spans="2:5">
      <c r="B98" s="331"/>
      <c r="C98" s="332"/>
      <c r="D98" s="333"/>
      <c r="E98" s="333"/>
    </row>
    <row r="99" spans="2:5">
      <c r="B99" s="331"/>
      <c r="C99" s="332"/>
      <c r="D99" s="333"/>
      <c r="E99" s="333"/>
    </row>
    <row r="100" spans="2:5">
      <c r="B100" s="331"/>
      <c r="C100" s="332"/>
      <c r="D100" s="333"/>
      <c r="E100" s="333"/>
    </row>
    <row r="101" spans="2:5">
      <c r="B101" s="331"/>
      <c r="C101" s="332"/>
      <c r="D101" s="333"/>
      <c r="E101" s="333"/>
    </row>
    <row r="102" spans="2:5">
      <c r="B102" s="331"/>
      <c r="C102" s="332"/>
      <c r="D102" s="333"/>
      <c r="E102" s="333"/>
    </row>
    <row r="103" spans="2:5">
      <c r="B103" s="331"/>
      <c r="C103" s="332"/>
      <c r="D103" s="333"/>
      <c r="E103" s="333"/>
    </row>
    <row r="104" spans="2:5">
      <c r="B104" s="331"/>
      <c r="C104" s="332"/>
      <c r="D104" s="333"/>
      <c r="E104" s="333"/>
    </row>
    <row r="105" spans="2:5">
      <c r="B105" s="331"/>
      <c r="C105" s="332"/>
      <c r="D105" s="333"/>
      <c r="E105" s="333"/>
    </row>
    <row r="106" spans="2:5">
      <c r="B106" s="331"/>
      <c r="C106" s="332"/>
      <c r="D106" s="333"/>
      <c r="E106" s="333"/>
    </row>
    <row r="107" spans="2:5">
      <c r="B107" s="331"/>
      <c r="C107" s="332"/>
      <c r="D107" s="333"/>
      <c r="E107" s="333"/>
    </row>
    <row r="108" spans="2:5">
      <c r="B108" s="331"/>
      <c r="C108" s="332"/>
      <c r="D108" s="333"/>
      <c r="E108" s="333"/>
    </row>
    <row r="109" spans="2:5">
      <c r="B109" s="331"/>
      <c r="C109" s="332"/>
      <c r="D109" s="333"/>
      <c r="E109" s="333"/>
    </row>
    <row r="110" spans="2:5">
      <c r="B110" s="331"/>
      <c r="C110" s="332"/>
      <c r="D110" s="333"/>
      <c r="E110" s="333"/>
    </row>
    <row r="111" spans="2:5">
      <c r="B111" s="331"/>
      <c r="C111" s="332"/>
      <c r="D111" s="333"/>
      <c r="E111" s="333"/>
    </row>
    <row r="112" spans="2:5">
      <c r="B112" s="331"/>
      <c r="C112" s="332"/>
      <c r="D112" s="333"/>
      <c r="E112" s="333"/>
    </row>
    <row r="113" spans="2:5">
      <c r="B113" s="331"/>
      <c r="C113" s="332"/>
      <c r="D113" s="333"/>
      <c r="E113" s="333"/>
    </row>
    <row r="114" spans="2:5">
      <c r="B114" s="331"/>
      <c r="C114" s="332"/>
      <c r="D114" s="333"/>
      <c r="E114" s="333"/>
    </row>
    <row r="115" spans="2:5">
      <c r="B115" s="331"/>
      <c r="C115" s="332"/>
      <c r="D115" s="333"/>
      <c r="E115" s="333"/>
    </row>
    <row r="116" spans="2:5">
      <c r="B116" s="331"/>
      <c r="C116" s="332"/>
      <c r="D116" s="333"/>
      <c r="E116" s="333"/>
    </row>
    <row r="117" spans="2:5">
      <c r="B117" s="331"/>
      <c r="C117" s="332"/>
      <c r="D117" s="333"/>
      <c r="E117" s="333"/>
    </row>
    <row r="118" spans="2:5">
      <c r="B118" s="331"/>
      <c r="C118" s="332"/>
      <c r="D118" s="333"/>
      <c r="E118" s="333"/>
    </row>
    <row r="119" spans="2:5">
      <c r="B119" s="331"/>
      <c r="C119" s="332"/>
      <c r="D119" s="333"/>
      <c r="E119" s="333"/>
    </row>
    <row r="120" spans="2:5">
      <c r="B120" s="331"/>
      <c r="C120" s="332"/>
      <c r="D120" s="333"/>
      <c r="E120" s="333"/>
    </row>
    <row r="121" spans="2:5" ht="15">
      <c r="B121" s="106"/>
      <c r="C121" s="332"/>
      <c r="D121" s="107"/>
      <c r="E121" s="108"/>
    </row>
    <row r="122" spans="2:5">
      <c r="B122" s="333"/>
      <c r="C122" s="332"/>
      <c r="D122" s="333"/>
      <c r="E122" s="333"/>
    </row>
    <row r="123" spans="2:5">
      <c r="B123" s="333"/>
      <c r="C123" s="332"/>
      <c r="D123" s="333"/>
      <c r="E123" s="333"/>
    </row>
    <row r="124" spans="2:5">
      <c r="B124" s="333"/>
      <c r="C124" s="332"/>
      <c r="D124" s="333"/>
      <c r="E124" s="333"/>
    </row>
    <row r="125" spans="2:5">
      <c r="B125" s="333"/>
      <c r="C125" s="332"/>
      <c r="D125" s="333"/>
      <c r="E125" s="333"/>
    </row>
    <row r="126" spans="2:5">
      <c r="B126" s="333"/>
      <c r="C126" s="332"/>
      <c r="D126" s="333"/>
      <c r="E126" s="333"/>
    </row>
    <row r="127" spans="2:5">
      <c r="B127" s="333"/>
      <c r="C127" s="332"/>
      <c r="D127" s="333"/>
      <c r="E127" s="333"/>
    </row>
    <row r="128" spans="2:5">
      <c r="B128" s="333"/>
      <c r="C128" s="332"/>
      <c r="D128" s="333"/>
      <c r="E128" s="333"/>
    </row>
    <row r="129" spans="2:5">
      <c r="B129" s="333"/>
      <c r="C129" s="332"/>
      <c r="D129" s="333"/>
      <c r="E129" s="333"/>
    </row>
    <row r="130" spans="2:5">
      <c r="B130" s="333"/>
      <c r="C130" s="332"/>
      <c r="D130" s="333"/>
      <c r="E130" s="333"/>
    </row>
    <row r="131" spans="2:5">
      <c r="B131" s="333"/>
      <c r="C131" s="332"/>
      <c r="D131" s="333"/>
      <c r="E131" s="333"/>
    </row>
    <row r="132" spans="2:5">
      <c r="B132" s="333"/>
      <c r="C132" s="332"/>
      <c r="D132" s="333"/>
      <c r="E132" s="333"/>
    </row>
    <row r="133" spans="2:5">
      <c r="B133" s="333"/>
      <c r="C133" s="332"/>
      <c r="D133" s="333"/>
      <c r="E133" s="333"/>
    </row>
    <row r="134" spans="2:5">
      <c r="B134" s="333"/>
      <c r="C134" s="332"/>
      <c r="D134" s="333"/>
      <c r="E134" s="333"/>
    </row>
    <row r="135" spans="2:5">
      <c r="B135" s="333"/>
      <c r="C135" s="332"/>
      <c r="D135" s="333"/>
      <c r="E135" s="333"/>
    </row>
    <row r="136" spans="2:5">
      <c r="B136" s="333"/>
      <c r="C136" s="332"/>
      <c r="D136" s="333"/>
      <c r="E136" s="333"/>
    </row>
    <row r="137" spans="2:5">
      <c r="B137" s="333"/>
      <c r="C137" s="332"/>
      <c r="D137" s="333"/>
      <c r="E137" s="333"/>
    </row>
    <row r="138" spans="2:5">
      <c r="B138" s="333"/>
      <c r="C138" s="332"/>
      <c r="D138" s="333"/>
      <c r="E138" s="333"/>
    </row>
    <row r="139" spans="2:5">
      <c r="B139" s="333"/>
      <c r="C139" s="332"/>
      <c r="D139" s="333"/>
      <c r="E139" s="333"/>
    </row>
    <row r="140" spans="2:5">
      <c r="B140" s="333"/>
      <c r="C140" s="332"/>
      <c r="D140" s="333"/>
      <c r="E140" s="333"/>
    </row>
    <row r="141" spans="2:5">
      <c r="B141" s="333"/>
      <c r="C141" s="332"/>
      <c r="D141" s="333"/>
      <c r="E141" s="333"/>
    </row>
    <row r="142" spans="2:5">
      <c r="B142" s="333"/>
      <c r="C142" s="332"/>
      <c r="D142" s="333"/>
      <c r="E142" s="333"/>
    </row>
    <row r="143" spans="2:5">
      <c r="B143" s="333"/>
      <c r="C143" s="332"/>
      <c r="D143" s="333"/>
      <c r="E143" s="333"/>
    </row>
    <row r="144" spans="2:5">
      <c r="B144" s="333"/>
      <c r="C144" s="332"/>
      <c r="D144" s="333"/>
      <c r="E144" s="333"/>
    </row>
    <row r="145" spans="2:5">
      <c r="B145" s="333"/>
      <c r="C145" s="332"/>
      <c r="D145" s="333"/>
      <c r="E145" s="333"/>
    </row>
    <row r="146" spans="2:5">
      <c r="B146" s="333"/>
      <c r="C146" s="332"/>
      <c r="D146" s="333"/>
      <c r="E146" s="333"/>
    </row>
    <row r="147" spans="2:5">
      <c r="B147" s="333"/>
      <c r="C147" s="332"/>
      <c r="D147" s="333"/>
      <c r="E147" s="333"/>
    </row>
    <row r="148" spans="2:5">
      <c r="B148" s="333"/>
      <c r="C148" s="332"/>
      <c r="D148" s="333"/>
      <c r="E148" s="333"/>
    </row>
    <row r="149" spans="2:5">
      <c r="B149" s="333"/>
      <c r="C149" s="332"/>
      <c r="D149" s="333"/>
      <c r="E149" s="333"/>
    </row>
    <row r="150" spans="2:5">
      <c r="B150" s="333"/>
      <c r="C150" s="332"/>
      <c r="D150" s="333"/>
      <c r="E150" s="333"/>
    </row>
    <row r="151" spans="2:5">
      <c r="B151" s="333"/>
      <c r="C151" s="332"/>
      <c r="D151" s="333"/>
      <c r="E151" s="333"/>
    </row>
    <row r="152" spans="2:5">
      <c r="B152" s="333"/>
      <c r="C152" s="332"/>
      <c r="D152" s="333"/>
      <c r="E152" s="333"/>
    </row>
    <row r="153" spans="2:5">
      <c r="B153" s="333"/>
      <c r="C153" s="332"/>
      <c r="D153" s="333"/>
      <c r="E153" s="333"/>
    </row>
    <row r="154" spans="2:5">
      <c r="B154" s="333"/>
      <c r="C154" s="332"/>
      <c r="D154" s="333"/>
      <c r="E154" s="333"/>
    </row>
    <row r="155" spans="2:5">
      <c r="B155" s="333"/>
      <c r="C155" s="332"/>
      <c r="D155" s="333"/>
      <c r="E155" s="333"/>
    </row>
    <row r="156" spans="2:5">
      <c r="B156" s="333"/>
      <c r="C156" s="332"/>
      <c r="D156" s="333"/>
      <c r="E156" s="333"/>
    </row>
    <row r="157" spans="2:5">
      <c r="B157" s="333"/>
      <c r="C157" s="332"/>
      <c r="D157" s="333"/>
      <c r="E157" s="333"/>
    </row>
    <row r="158" spans="2:5">
      <c r="B158" s="333"/>
      <c r="C158" s="332"/>
      <c r="D158" s="333"/>
      <c r="E158" s="333"/>
    </row>
    <row r="159" spans="2:5">
      <c r="B159" s="333"/>
      <c r="C159" s="332"/>
      <c r="D159" s="333"/>
      <c r="E159" s="333"/>
    </row>
    <row r="160" spans="2:5">
      <c r="B160" s="333"/>
      <c r="C160" s="332"/>
      <c r="D160" s="333"/>
      <c r="E160" s="333"/>
    </row>
    <row r="161" spans="2:5">
      <c r="B161" s="333"/>
      <c r="C161" s="332"/>
      <c r="D161" s="333"/>
      <c r="E161" s="333"/>
    </row>
    <row r="162" spans="2:5">
      <c r="B162" s="333"/>
      <c r="C162" s="332"/>
      <c r="D162" s="333"/>
      <c r="E162" s="333"/>
    </row>
    <row r="163" spans="2:5">
      <c r="B163" s="333"/>
      <c r="C163" s="332"/>
      <c r="D163" s="333"/>
      <c r="E163" s="333"/>
    </row>
  </sheetData>
  <mergeCells count="13">
    <mergeCell ref="B48:F48"/>
    <mergeCell ref="B76:B120"/>
    <mergeCell ref="C76:C163"/>
    <mergeCell ref="D76:D120"/>
    <mergeCell ref="E76:E120"/>
    <mergeCell ref="B122:B163"/>
    <mergeCell ref="D122:D163"/>
    <mergeCell ref="E122:E163"/>
    <mergeCell ref="B3:C3"/>
    <mergeCell ref="D3:E3"/>
    <mergeCell ref="B45:F45"/>
    <mergeCell ref="B46:F46"/>
    <mergeCell ref="B47:F47"/>
  </mergeCells>
  <pageMargins left="0.7" right="0.7" top="0.75" bottom="0.75" header="0.3" footer="0.3"/>
  <pageSetup paperSize="9" scale="26" orientation="portrait" r:id="rId1"/>
  <headerFooter>
    <oddHeader>&amp;C&amp;"Aptos"&amp;10&amp;K000000 Internal&amp;1#_x000D_</oddHeader>
  </headerFooter>
  <customProperties>
    <customPr name="QAA_DRILLPATH_NODE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601C-EED6-4337-BF17-CABE1E4B9A3F}">
  <sheetPr codeName="Sheet6"/>
  <dimension ref="B2:G63"/>
  <sheetViews>
    <sheetView showGridLines="0" view="pageBreakPreview" zoomScale="96" zoomScaleNormal="85" zoomScaleSheetLayoutView="85" workbookViewId="0"/>
  </sheetViews>
  <sheetFormatPr defaultColWidth="9.140625" defaultRowHeight="12.75"/>
  <cols>
    <col min="1" max="1" width="4.42578125" style="10" customWidth="1"/>
    <col min="2" max="2" width="18.28515625" style="10" customWidth="1"/>
    <col min="3" max="3" width="6.7109375" style="10" bestFit="1" customWidth="1"/>
    <col min="4" max="4" width="13.140625" style="10" bestFit="1" customWidth="1"/>
    <col min="5" max="5" width="19.28515625" style="10" customWidth="1"/>
    <col min="6" max="6" width="19" style="10" customWidth="1"/>
    <col min="7" max="7" width="14.140625" style="10" bestFit="1" customWidth="1"/>
    <col min="8" max="13" width="9.140625" style="10"/>
    <col min="14" max="14" width="22.28515625" style="10" bestFit="1" customWidth="1"/>
    <col min="15" max="15" width="15.5703125" style="10" bestFit="1" customWidth="1"/>
    <col min="16" max="16384" width="9.140625" style="10"/>
  </cols>
  <sheetData>
    <row r="2" spans="2:7" ht="24.75">
      <c r="B2" s="144" t="s">
        <v>370</v>
      </c>
    </row>
    <row r="3" spans="2:7" s="60" customFormat="1" ht="21" customHeight="1">
      <c r="B3" s="150" t="s">
        <v>364</v>
      </c>
      <c r="C3" s="150"/>
      <c r="D3" s="150"/>
      <c r="E3" s="150"/>
      <c r="F3" s="327"/>
      <c r="G3" s="327"/>
    </row>
    <row r="4" spans="2:7">
      <c r="E4" s="69"/>
    </row>
    <row r="5" spans="2:7">
      <c r="B5" s="71" t="s">
        <v>350</v>
      </c>
    </row>
    <row r="6" spans="2:7">
      <c r="B6" s="151" t="s">
        <v>10</v>
      </c>
      <c r="C6" s="151" t="s">
        <v>103</v>
      </c>
      <c r="D6" s="151"/>
      <c r="E6" s="151"/>
      <c r="F6" s="151" t="s">
        <v>95</v>
      </c>
      <c r="G6" s="151" t="s">
        <v>31</v>
      </c>
    </row>
    <row r="7" spans="2:7" ht="13.5" customHeight="1">
      <c r="B7" s="287">
        <v>2023</v>
      </c>
      <c r="C7" s="141" t="s">
        <v>180</v>
      </c>
      <c r="D7" s="141"/>
      <c r="E7" s="141"/>
      <c r="F7" s="288">
        <v>1735000</v>
      </c>
      <c r="G7" s="289">
        <f t="shared" ref="G7:G18" si="0">F7/FX_EUR_CZK</f>
        <v>71399.176954732509</v>
      </c>
    </row>
    <row r="8" spans="2:7" ht="13.5" customHeight="1">
      <c r="B8" s="287">
        <v>2024</v>
      </c>
      <c r="C8" s="141" t="s">
        <v>180</v>
      </c>
      <c r="D8" s="141"/>
      <c r="E8" s="141"/>
      <c r="F8" s="288">
        <v>2278000</v>
      </c>
      <c r="G8" s="289">
        <f t="shared" si="0"/>
        <v>93744.855967078183</v>
      </c>
    </row>
    <row r="9" spans="2:7" ht="13.5" customHeight="1">
      <c r="B9" s="287">
        <v>2024</v>
      </c>
      <c r="C9" s="141" t="s">
        <v>351</v>
      </c>
      <c r="D9" s="141"/>
      <c r="E9" s="141"/>
      <c r="F9" s="288">
        <v>850000</v>
      </c>
      <c r="G9" s="289">
        <f t="shared" si="0"/>
        <v>34979.423868312755</v>
      </c>
    </row>
    <row r="10" spans="2:7" ht="13.5" customHeight="1">
      <c r="B10" s="287">
        <v>2024</v>
      </c>
      <c r="C10" s="141" t="s">
        <v>352</v>
      </c>
      <c r="D10" s="141"/>
      <c r="E10" s="141"/>
      <c r="F10" s="288">
        <v>235050</v>
      </c>
      <c r="G10" s="289">
        <f t="shared" si="0"/>
        <v>9672.8395061728388</v>
      </c>
    </row>
    <row r="11" spans="2:7">
      <c r="B11" s="287">
        <v>2025</v>
      </c>
      <c r="C11" s="141" t="s">
        <v>130</v>
      </c>
      <c r="D11" s="141"/>
      <c r="E11" s="141"/>
      <c r="F11" s="288">
        <v>111071.406</v>
      </c>
      <c r="G11" s="289">
        <f t="shared" si="0"/>
        <v>4570.8397530864195</v>
      </c>
    </row>
    <row r="12" spans="2:7">
      <c r="B12" s="287">
        <v>2025</v>
      </c>
      <c r="C12" s="141" t="s">
        <v>181</v>
      </c>
      <c r="D12" s="141"/>
      <c r="E12" s="141"/>
      <c r="F12" s="288">
        <v>596342.21600000001</v>
      </c>
      <c r="G12" s="289">
        <f t="shared" si="0"/>
        <v>24540.83193415638</v>
      </c>
    </row>
    <row r="13" spans="2:7" ht="12.75" customHeight="1">
      <c r="B13" s="287">
        <v>2025</v>
      </c>
      <c r="C13" s="141" t="s">
        <v>131</v>
      </c>
      <c r="D13" s="141"/>
      <c r="E13" s="141"/>
      <c r="F13" s="288">
        <v>6108924.79</v>
      </c>
      <c r="G13" s="289">
        <f t="shared" si="0"/>
        <v>251396.0818930041</v>
      </c>
    </row>
    <row r="14" spans="2:7" ht="13.5" customHeight="1">
      <c r="B14" s="287">
        <v>2025</v>
      </c>
      <c r="C14" s="141" t="s">
        <v>132</v>
      </c>
      <c r="D14" s="141"/>
      <c r="E14" s="141"/>
      <c r="F14" s="288">
        <v>5170371.676</v>
      </c>
      <c r="G14" s="289">
        <f t="shared" si="0"/>
        <v>212772.49695473252</v>
      </c>
    </row>
    <row r="15" spans="2:7">
      <c r="B15" s="287">
        <v>2025</v>
      </c>
      <c r="C15" s="141" t="s">
        <v>133</v>
      </c>
      <c r="D15" s="141"/>
      <c r="E15" s="141"/>
      <c r="F15" s="288">
        <v>555356.77599999995</v>
      </c>
      <c r="G15" s="289">
        <f t="shared" si="0"/>
        <v>22854.1883127572</v>
      </c>
    </row>
    <row r="16" spans="2:7" ht="12.75" customHeight="1">
      <c r="B16" s="287">
        <v>2025</v>
      </c>
      <c r="C16" s="141" t="s">
        <v>134</v>
      </c>
      <c r="D16" s="141"/>
      <c r="E16" s="141"/>
      <c r="F16" s="288">
        <v>444285.36999999994</v>
      </c>
      <c r="G16" s="289">
        <f t="shared" si="0"/>
        <v>18283.34855967078</v>
      </c>
    </row>
    <row r="17" spans="2:7" ht="12.75" customHeight="1">
      <c r="B17" s="287">
        <v>2025</v>
      </c>
      <c r="C17" s="141" t="s">
        <v>135</v>
      </c>
      <c r="D17" s="141"/>
      <c r="E17" s="141"/>
      <c r="F17" s="288">
        <v>152400</v>
      </c>
      <c r="G17" s="289">
        <f t="shared" si="0"/>
        <v>6271.6049382716046</v>
      </c>
    </row>
    <row r="18" spans="2:7" ht="12.75" customHeight="1">
      <c r="B18" s="287">
        <v>2025</v>
      </c>
      <c r="C18" s="141" t="s">
        <v>136</v>
      </c>
      <c r="D18" s="141"/>
      <c r="E18" s="141"/>
      <c r="F18" s="288">
        <v>553516.80000000005</v>
      </c>
      <c r="G18" s="289">
        <f t="shared" si="0"/>
        <v>22778.469135802472</v>
      </c>
    </row>
    <row r="19" spans="2:7">
      <c r="B19" s="287">
        <v>2026</v>
      </c>
      <c r="C19" s="141" t="s">
        <v>137</v>
      </c>
      <c r="D19" s="141"/>
      <c r="E19" s="141"/>
      <c r="F19" s="288">
        <v>2970000.0000000005</v>
      </c>
      <c r="G19" s="289">
        <f>F19/FX_EUR_CZK</f>
        <v>122222.22222222223</v>
      </c>
    </row>
    <row r="20" spans="2:7">
      <c r="B20" s="287">
        <v>2026</v>
      </c>
      <c r="C20" s="141" t="s">
        <v>138</v>
      </c>
      <c r="D20" s="141"/>
      <c r="E20" s="141"/>
      <c r="F20" s="288">
        <v>883844.50000000012</v>
      </c>
      <c r="G20" s="289">
        <f>F20/FX_EUR_CZK</f>
        <v>36372.201646090536</v>
      </c>
    </row>
    <row r="21" spans="2:7">
      <c r="B21" s="287">
        <v>2026</v>
      </c>
      <c r="C21" s="141" t="s">
        <v>139</v>
      </c>
      <c r="D21" s="141"/>
      <c r="E21" s="141"/>
      <c r="F21" s="288">
        <v>3649800.0000000005</v>
      </c>
      <c r="G21" s="289">
        <f>F21/FX_EUR_CZK</f>
        <v>150197.53086419756</v>
      </c>
    </row>
    <row r="22" spans="2:7">
      <c r="B22" s="287">
        <v>2026</v>
      </c>
      <c r="C22" s="141" t="s">
        <v>140</v>
      </c>
      <c r="D22" s="141"/>
      <c r="E22" s="141"/>
      <c r="F22" s="288">
        <v>1540000.0000000002</v>
      </c>
      <c r="G22" s="289">
        <f>F22/FX_EUR_CZK</f>
        <v>63374.485596707826</v>
      </c>
    </row>
    <row r="23" spans="2:7">
      <c r="B23" s="287">
        <v>2026</v>
      </c>
      <c r="C23" s="141" t="s">
        <v>136</v>
      </c>
      <c r="D23" s="141"/>
      <c r="E23" s="141"/>
      <c r="F23" s="288">
        <v>542612</v>
      </c>
      <c r="G23" s="289">
        <f>F23/FX_EUR_CZK</f>
        <v>22329.711934156378</v>
      </c>
    </row>
    <row r="24" spans="2:7" ht="12.75" customHeight="1" thickBot="1">
      <c r="B24" s="255"/>
      <c r="C24" s="255"/>
      <c r="D24" s="255"/>
      <c r="E24" s="255"/>
      <c r="F24" s="286">
        <f>SUM(F7:F23)</f>
        <v>28376575.534000002</v>
      </c>
      <c r="G24" s="255">
        <f>SUM(G7:G23)</f>
        <v>1167760.3100411524</v>
      </c>
    </row>
    <row r="25" spans="2:7" ht="12.75" customHeight="1" thickTop="1"/>
    <row r="26" spans="2:7" ht="12.75" customHeight="1">
      <c r="B26" s="71" t="s">
        <v>353</v>
      </c>
    </row>
    <row r="27" spans="2:7" ht="12.75" customHeight="1">
      <c r="B27" s="334" t="s">
        <v>346</v>
      </c>
      <c r="C27" s="334"/>
      <c r="D27" s="334"/>
      <c r="E27" s="334"/>
      <c r="F27" s="334"/>
      <c r="G27" s="334"/>
    </row>
    <row r="28" spans="2:7">
      <c r="B28" s="334"/>
      <c r="C28" s="334"/>
      <c r="D28" s="334"/>
      <c r="E28" s="334"/>
      <c r="F28" s="334"/>
      <c r="G28" s="334"/>
    </row>
    <row r="29" spans="2:7">
      <c r="B29" s="334"/>
      <c r="C29" s="334"/>
      <c r="D29" s="334"/>
      <c r="E29" s="334"/>
      <c r="F29" s="334"/>
      <c r="G29" s="334"/>
    </row>
    <row r="30" spans="2:7">
      <c r="B30" s="1"/>
      <c r="C30" s="1"/>
      <c r="D30" s="8"/>
      <c r="E30" s="1"/>
    </row>
    <row r="31" spans="2:7">
      <c r="B31" s="7" t="s">
        <v>330</v>
      </c>
      <c r="C31" s="8"/>
      <c r="D31" s="8"/>
      <c r="G31" s="68" t="s">
        <v>331</v>
      </c>
    </row>
    <row r="32" spans="2:7" ht="15" customHeight="1">
      <c r="B32" s="133" t="s">
        <v>332</v>
      </c>
      <c r="C32" s="133"/>
      <c r="D32" s="133"/>
      <c r="E32" s="133"/>
      <c r="F32" s="133"/>
      <c r="G32" s="97" t="s">
        <v>317</v>
      </c>
    </row>
    <row r="33" spans="2:7">
      <c r="B33" s="134" t="s">
        <v>318</v>
      </c>
      <c r="C33" s="134"/>
      <c r="D33" s="134"/>
      <c r="E33" s="134"/>
      <c r="F33" s="134"/>
      <c r="G33" s="97" t="s">
        <v>319</v>
      </c>
    </row>
    <row r="34" spans="2:7">
      <c r="B34" s="134" t="s">
        <v>321</v>
      </c>
      <c r="C34" s="134"/>
      <c r="D34" s="134"/>
      <c r="E34" s="134"/>
      <c r="F34" s="134"/>
      <c r="G34" s="97" t="s">
        <v>320</v>
      </c>
    </row>
    <row r="35" spans="2:7">
      <c r="B35" s="134" t="s">
        <v>322</v>
      </c>
      <c r="C35" s="134"/>
      <c r="D35" s="134"/>
      <c r="E35" s="134"/>
      <c r="F35" s="134"/>
      <c r="G35" s="97" t="s">
        <v>324</v>
      </c>
    </row>
    <row r="36" spans="2:7">
      <c r="B36" s="134" t="s">
        <v>323</v>
      </c>
      <c r="C36" s="134"/>
      <c r="D36" s="134"/>
      <c r="E36" s="134"/>
      <c r="F36" s="134"/>
      <c r="G36" s="97" t="s">
        <v>325</v>
      </c>
    </row>
    <row r="37" spans="2:7">
      <c r="B37" s="134" t="s">
        <v>326</v>
      </c>
      <c r="C37" s="134"/>
      <c r="D37" s="134"/>
      <c r="E37" s="134"/>
      <c r="F37" s="134"/>
      <c r="G37" s="97" t="s">
        <v>327</v>
      </c>
    </row>
    <row r="38" spans="2:7" ht="13.5" thickBot="1">
      <c r="B38" s="135" t="s">
        <v>329</v>
      </c>
      <c r="C38" s="135"/>
      <c r="D38" s="135"/>
      <c r="E38" s="135"/>
      <c r="F38" s="135"/>
      <c r="G38" s="98" t="s">
        <v>328</v>
      </c>
    </row>
    <row r="63" spans="2:5">
      <c r="B63" s="5"/>
      <c r="C63" s="8"/>
      <c r="D63" s="8"/>
      <c r="E63" s="1"/>
    </row>
  </sheetData>
  <mergeCells count="2">
    <mergeCell ref="B27:G29"/>
    <mergeCell ref="F3:G3"/>
  </mergeCells>
  <phoneticPr fontId="19" type="noConversion"/>
  <pageMargins left="0.7" right="0.7" top="0.75" bottom="0.75" header="0.3" footer="0.3"/>
  <pageSetup paperSize="9" scale="78" orientation="portrait" r:id="rId1"/>
  <headerFooter>
    <oddHeader>&amp;C&amp;"Aptos"&amp;10&amp;K000000 Internal&amp;1#_x000D_</oddHeader>
  </headerFooter>
  <customProperties>
    <customPr name="QAA_DRILLPATH_NODE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306D0-9B62-44C9-8E24-759AA723533D}">
  <dimension ref="A1:E16"/>
  <sheetViews>
    <sheetView showGridLines="0" view="pageBreakPreview" zoomScale="85" zoomScaleNormal="100" zoomScaleSheetLayoutView="85" workbookViewId="0"/>
  </sheetViews>
  <sheetFormatPr defaultRowHeight="12.75"/>
  <cols>
    <col min="1" max="1" width="4.140625" style="111" customWidth="1"/>
    <col min="2" max="2" width="41.7109375" style="111" customWidth="1"/>
    <col min="3" max="3" width="62" style="112" customWidth="1"/>
    <col min="4" max="4" width="9.140625" style="112"/>
    <col min="5" max="256" width="9.140625" style="111"/>
    <col min="257" max="257" width="37.5703125" style="111" customWidth="1"/>
    <col min="258" max="258" width="41.7109375" style="111" customWidth="1"/>
    <col min="259" max="259" width="2" style="111" customWidth="1"/>
    <col min="260" max="512" width="9.140625" style="111"/>
    <col min="513" max="513" width="37.5703125" style="111" customWidth="1"/>
    <col min="514" max="514" width="41.7109375" style="111" customWidth="1"/>
    <col min="515" max="515" width="2" style="111" customWidth="1"/>
    <col min="516" max="768" width="9.140625" style="111"/>
    <col min="769" max="769" width="37.5703125" style="111" customWidth="1"/>
    <col min="770" max="770" width="41.7109375" style="111" customWidth="1"/>
    <col min="771" max="771" width="2" style="111" customWidth="1"/>
    <col min="772" max="1024" width="9.140625" style="111"/>
    <col min="1025" max="1025" width="37.5703125" style="111" customWidth="1"/>
    <col min="1026" max="1026" width="41.7109375" style="111" customWidth="1"/>
    <col min="1027" max="1027" width="2" style="111" customWidth="1"/>
    <col min="1028" max="1280" width="9.140625" style="111"/>
    <col min="1281" max="1281" width="37.5703125" style="111" customWidth="1"/>
    <col min="1282" max="1282" width="41.7109375" style="111" customWidth="1"/>
    <col min="1283" max="1283" width="2" style="111" customWidth="1"/>
    <col min="1284" max="1536" width="9.140625" style="111"/>
    <col min="1537" max="1537" width="37.5703125" style="111" customWidth="1"/>
    <col min="1538" max="1538" width="41.7109375" style="111" customWidth="1"/>
    <col min="1539" max="1539" width="2" style="111" customWidth="1"/>
    <col min="1540" max="1792" width="9.140625" style="111"/>
    <col min="1793" max="1793" width="37.5703125" style="111" customWidth="1"/>
    <col min="1794" max="1794" width="41.7109375" style="111" customWidth="1"/>
    <col min="1795" max="1795" width="2" style="111" customWidth="1"/>
    <col min="1796" max="2048" width="9.140625" style="111"/>
    <col min="2049" max="2049" width="37.5703125" style="111" customWidth="1"/>
    <col min="2050" max="2050" width="41.7109375" style="111" customWidth="1"/>
    <col min="2051" max="2051" width="2" style="111" customWidth="1"/>
    <col min="2052" max="2304" width="9.140625" style="111"/>
    <col min="2305" max="2305" width="37.5703125" style="111" customWidth="1"/>
    <col min="2306" max="2306" width="41.7109375" style="111" customWidth="1"/>
    <col min="2307" max="2307" width="2" style="111" customWidth="1"/>
    <col min="2308" max="2560" width="9.140625" style="111"/>
    <col min="2561" max="2561" width="37.5703125" style="111" customWidth="1"/>
    <col min="2562" max="2562" width="41.7109375" style="111" customWidth="1"/>
    <col min="2563" max="2563" width="2" style="111" customWidth="1"/>
    <col min="2564" max="2816" width="9.140625" style="111"/>
    <col min="2817" max="2817" width="37.5703125" style="111" customWidth="1"/>
    <col min="2818" max="2818" width="41.7109375" style="111" customWidth="1"/>
    <col min="2819" max="2819" width="2" style="111" customWidth="1"/>
    <col min="2820" max="3072" width="9.140625" style="111"/>
    <col min="3073" max="3073" width="37.5703125" style="111" customWidth="1"/>
    <col min="3074" max="3074" width="41.7109375" style="111" customWidth="1"/>
    <col min="3075" max="3075" width="2" style="111" customWidth="1"/>
    <col min="3076" max="3328" width="9.140625" style="111"/>
    <col min="3329" max="3329" width="37.5703125" style="111" customWidth="1"/>
    <col min="3330" max="3330" width="41.7109375" style="111" customWidth="1"/>
    <col min="3331" max="3331" width="2" style="111" customWidth="1"/>
    <col min="3332" max="3584" width="9.140625" style="111"/>
    <col min="3585" max="3585" width="37.5703125" style="111" customWidth="1"/>
    <col min="3586" max="3586" width="41.7109375" style="111" customWidth="1"/>
    <col min="3587" max="3587" width="2" style="111" customWidth="1"/>
    <col min="3588" max="3840" width="9.140625" style="111"/>
    <col min="3841" max="3841" width="37.5703125" style="111" customWidth="1"/>
    <col min="3842" max="3842" width="41.7109375" style="111" customWidth="1"/>
    <col min="3843" max="3843" width="2" style="111" customWidth="1"/>
    <col min="3844" max="4096" width="9.140625" style="111"/>
    <col min="4097" max="4097" width="37.5703125" style="111" customWidth="1"/>
    <col min="4098" max="4098" width="41.7109375" style="111" customWidth="1"/>
    <col min="4099" max="4099" width="2" style="111" customWidth="1"/>
    <col min="4100" max="4352" width="9.140625" style="111"/>
    <col min="4353" max="4353" width="37.5703125" style="111" customWidth="1"/>
    <col min="4354" max="4354" width="41.7109375" style="111" customWidth="1"/>
    <col min="4355" max="4355" width="2" style="111" customWidth="1"/>
    <col min="4356" max="4608" width="9.140625" style="111"/>
    <col min="4609" max="4609" width="37.5703125" style="111" customWidth="1"/>
    <col min="4610" max="4610" width="41.7109375" style="111" customWidth="1"/>
    <col min="4611" max="4611" width="2" style="111" customWidth="1"/>
    <col min="4612" max="4864" width="9.140625" style="111"/>
    <col min="4865" max="4865" width="37.5703125" style="111" customWidth="1"/>
    <col min="4866" max="4866" width="41.7109375" style="111" customWidth="1"/>
    <col min="4867" max="4867" width="2" style="111" customWidth="1"/>
    <col min="4868" max="5120" width="9.140625" style="111"/>
    <col min="5121" max="5121" width="37.5703125" style="111" customWidth="1"/>
    <col min="5122" max="5122" width="41.7109375" style="111" customWidth="1"/>
    <col min="5123" max="5123" width="2" style="111" customWidth="1"/>
    <col min="5124" max="5376" width="9.140625" style="111"/>
    <col min="5377" max="5377" width="37.5703125" style="111" customWidth="1"/>
    <col min="5378" max="5378" width="41.7109375" style="111" customWidth="1"/>
    <col min="5379" max="5379" width="2" style="111" customWidth="1"/>
    <col min="5380" max="5632" width="9.140625" style="111"/>
    <col min="5633" max="5633" width="37.5703125" style="111" customWidth="1"/>
    <col min="5634" max="5634" width="41.7109375" style="111" customWidth="1"/>
    <col min="5635" max="5635" width="2" style="111" customWidth="1"/>
    <col min="5636" max="5888" width="9.140625" style="111"/>
    <col min="5889" max="5889" width="37.5703125" style="111" customWidth="1"/>
    <col min="5890" max="5890" width="41.7109375" style="111" customWidth="1"/>
    <col min="5891" max="5891" width="2" style="111" customWidth="1"/>
    <col min="5892" max="6144" width="9.140625" style="111"/>
    <col min="6145" max="6145" width="37.5703125" style="111" customWidth="1"/>
    <col min="6146" max="6146" width="41.7109375" style="111" customWidth="1"/>
    <col min="6147" max="6147" width="2" style="111" customWidth="1"/>
    <col min="6148" max="6400" width="9.140625" style="111"/>
    <col min="6401" max="6401" width="37.5703125" style="111" customWidth="1"/>
    <col min="6402" max="6402" width="41.7109375" style="111" customWidth="1"/>
    <col min="6403" max="6403" width="2" style="111" customWidth="1"/>
    <col min="6404" max="6656" width="9.140625" style="111"/>
    <col min="6657" max="6657" width="37.5703125" style="111" customWidth="1"/>
    <col min="6658" max="6658" width="41.7109375" style="111" customWidth="1"/>
    <col min="6659" max="6659" width="2" style="111" customWidth="1"/>
    <col min="6660" max="6912" width="9.140625" style="111"/>
    <col min="6913" max="6913" width="37.5703125" style="111" customWidth="1"/>
    <col min="6914" max="6914" width="41.7109375" style="111" customWidth="1"/>
    <col min="6915" max="6915" width="2" style="111" customWidth="1"/>
    <col min="6916" max="7168" width="9.140625" style="111"/>
    <col min="7169" max="7169" width="37.5703125" style="111" customWidth="1"/>
    <col min="7170" max="7170" width="41.7109375" style="111" customWidth="1"/>
    <col min="7171" max="7171" width="2" style="111" customWidth="1"/>
    <col min="7172" max="7424" width="9.140625" style="111"/>
    <col min="7425" max="7425" width="37.5703125" style="111" customWidth="1"/>
    <col min="7426" max="7426" width="41.7109375" style="111" customWidth="1"/>
    <col min="7427" max="7427" width="2" style="111" customWidth="1"/>
    <col min="7428" max="7680" width="9.140625" style="111"/>
    <col min="7681" max="7681" width="37.5703125" style="111" customWidth="1"/>
    <col min="7682" max="7682" width="41.7109375" style="111" customWidth="1"/>
    <col min="7683" max="7683" width="2" style="111" customWidth="1"/>
    <col min="7684" max="7936" width="9.140625" style="111"/>
    <col min="7937" max="7937" width="37.5703125" style="111" customWidth="1"/>
    <col min="7938" max="7938" width="41.7109375" style="111" customWidth="1"/>
    <col min="7939" max="7939" width="2" style="111" customWidth="1"/>
    <col min="7940" max="8192" width="9.140625" style="111"/>
    <col min="8193" max="8193" width="37.5703125" style="111" customWidth="1"/>
    <col min="8194" max="8194" width="41.7109375" style="111" customWidth="1"/>
    <col min="8195" max="8195" width="2" style="111" customWidth="1"/>
    <col min="8196" max="8448" width="9.140625" style="111"/>
    <col min="8449" max="8449" width="37.5703125" style="111" customWidth="1"/>
    <col min="8450" max="8450" width="41.7109375" style="111" customWidth="1"/>
    <col min="8451" max="8451" width="2" style="111" customWidth="1"/>
    <col min="8452" max="8704" width="9.140625" style="111"/>
    <col min="8705" max="8705" width="37.5703125" style="111" customWidth="1"/>
    <col min="8706" max="8706" width="41.7109375" style="111" customWidth="1"/>
    <col min="8707" max="8707" width="2" style="111" customWidth="1"/>
    <col min="8708" max="8960" width="9.140625" style="111"/>
    <col min="8961" max="8961" width="37.5703125" style="111" customWidth="1"/>
    <col min="8962" max="8962" width="41.7109375" style="111" customWidth="1"/>
    <col min="8963" max="8963" width="2" style="111" customWidth="1"/>
    <col min="8964" max="9216" width="9.140625" style="111"/>
    <col min="9217" max="9217" width="37.5703125" style="111" customWidth="1"/>
    <col min="9218" max="9218" width="41.7109375" style="111" customWidth="1"/>
    <col min="9219" max="9219" width="2" style="111" customWidth="1"/>
    <col min="9220" max="9472" width="9.140625" style="111"/>
    <col min="9473" max="9473" width="37.5703125" style="111" customWidth="1"/>
    <col min="9474" max="9474" width="41.7109375" style="111" customWidth="1"/>
    <col min="9475" max="9475" width="2" style="111" customWidth="1"/>
    <col min="9476" max="9728" width="9.140625" style="111"/>
    <col min="9729" max="9729" width="37.5703125" style="111" customWidth="1"/>
    <col min="9730" max="9730" width="41.7109375" style="111" customWidth="1"/>
    <col min="9731" max="9731" width="2" style="111" customWidth="1"/>
    <col min="9732" max="9984" width="9.140625" style="111"/>
    <col min="9985" max="9985" width="37.5703125" style="111" customWidth="1"/>
    <col min="9986" max="9986" width="41.7109375" style="111" customWidth="1"/>
    <col min="9987" max="9987" width="2" style="111" customWidth="1"/>
    <col min="9988" max="10240" width="9.140625" style="111"/>
    <col min="10241" max="10241" width="37.5703125" style="111" customWidth="1"/>
    <col min="10242" max="10242" width="41.7109375" style="111" customWidth="1"/>
    <col min="10243" max="10243" width="2" style="111" customWidth="1"/>
    <col min="10244" max="10496" width="9.140625" style="111"/>
    <col min="10497" max="10497" width="37.5703125" style="111" customWidth="1"/>
    <col min="10498" max="10498" width="41.7109375" style="111" customWidth="1"/>
    <col min="10499" max="10499" width="2" style="111" customWidth="1"/>
    <col min="10500" max="10752" width="9.140625" style="111"/>
    <col min="10753" max="10753" width="37.5703125" style="111" customWidth="1"/>
    <col min="10754" max="10754" width="41.7109375" style="111" customWidth="1"/>
    <col min="10755" max="10755" width="2" style="111" customWidth="1"/>
    <col min="10756" max="11008" width="9.140625" style="111"/>
    <col min="11009" max="11009" width="37.5703125" style="111" customWidth="1"/>
    <col min="11010" max="11010" width="41.7109375" style="111" customWidth="1"/>
    <col min="11011" max="11011" width="2" style="111" customWidth="1"/>
    <col min="11012" max="11264" width="9.140625" style="111"/>
    <col min="11265" max="11265" width="37.5703125" style="111" customWidth="1"/>
    <col min="11266" max="11266" width="41.7109375" style="111" customWidth="1"/>
    <col min="11267" max="11267" width="2" style="111" customWidth="1"/>
    <col min="11268" max="11520" width="9.140625" style="111"/>
    <col min="11521" max="11521" width="37.5703125" style="111" customWidth="1"/>
    <col min="11522" max="11522" width="41.7109375" style="111" customWidth="1"/>
    <col min="11523" max="11523" width="2" style="111" customWidth="1"/>
    <col min="11524" max="11776" width="9.140625" style="111"/>
    <col min="11777" max="11777" width="37.5703125" style="111" customWidth="1"/>
    <col min="11778" max="11778" width="41.7109375" style="111" customWidth="1"/>
    <col min="11779" max="11779" width="2" style="111" customWidth="1"/>
    <col min="11780" max="12032" width="9.140625" style="111"/>
    <col min="12033" max="12033" width="37.5703125" style="111" customWidth="1"/>
    <col min="12034" max="12034" width="41.7109375" style="111" customWidth="1"/>
    <col min="12035" max="12035" width="2" style="111" customWidth="1"/>
    <col min="12036" max="12288" width="9.140625" style="111"/>
    <col min="12289" max="12289" width="37.5703125" style="111" customWidth="1"/>
    <col min="12290" max="12290" width="41.7109375" style="111" customWidth="1"/>
    <col min="12291" max="12291" width="2" style="111" customWidth="1"/>
    <col min="12292" max="12544" width="9.140625" style="111"/>
    <col min="12545" max="12545" width="37.5703125" style="111" customWidth="1"/>
    <col min="12546" max="12546" width="41.7109375" style="111" customWidth="1"/>
    <col min="12547" max="12547" width="2" style="111" customWidth="1"/>
    <col min="12548" max="12800" width="9.140625" style="111"/>
    <col min="12801" max="12801" width="37.5703125" style="111" customWidth="1"/>
    <col min="12802" max="12802" width="41.7109375" style="111" customWidth="1"/>
    <col min="12803" max="12803" width="2" style="111" customWidth="1"/>
    <col min="12804" max="13056" width="9.140625" style="111"/>
    <col min="13057" max="13057" width="37.5703125" style="111" customWidth="1"/>
    <col min="13058" max="13058" width="41.7109375" style="111" customWidth="1"/>
    <col min="13059" max="13059" width="2" style="111" customWidth="1"/>
    <col min="13060" max="13312" width="9.140625" style="111"/>
    <col min="13313" max="13313" width="37.5703125" style="111" customWidth="1"/>
    <col min="13314" max="13314" width="41.7109375" style="111" customWidth="1"/>
    <col min="13315" max="13315" width="2" style="111" customWidth="1"/>
    <col min="13316" max="13568" width="9.140625" style="111"/>
    <col min="13569" max="13569" width="37.5703125" style="111" customWidth="1"/>
    <col min="13570" max="13570" width="41.7109375" style="111" customWidth="1"/>
    <col min="13571" max="13571" width="2" style="111" customWidth="1"/>
    <col min="13572" max="13824" width="9.140625" style="111"/>
    <col min="13825" max="13825" width="37.5703125" style="111" customWidth="1"/>
    <col min="13826" max="13826" width="41.7109375" style="111" customWidth="1"/>
    <col min="13827" max="13827" width="2" style="111" customWidth="1"/>
    <col min="13828" max="14080" width="9.140625" style="111"/>
    <col min="14081" max="14081" width="37.5703125" style="111" customWidth="1"/>
    <col min="14082" max="14082" width="41.7109375" style="111" customWidth="1"/>
    <col min="14083" max="14083" width="2" style="111" customWidth="1"/>
    <col min="14084" max="14336" width="9.140625" style="111"/>
    <col min="14337" max="14337" width="37.5703125" style="111" customWidth="1"/>
    <col min="14338" max="14338" width="41.7109375" style="111" customWidth="1"/>
    <col min="14339" max="14339" width="2" style="111" customWidth="1"/>
    <col min="14340" max="14592" width="9.140625" style="111"/>
    <col min="14593" max="14593" width="37.5703125" style="111" customWidth="1"/>
    <col min="14594" max="14594" width="41.7109375" style="111" customWidth="1"/>
    <col min="14595" max="14595" width="2" style="111" customWidth="1"/>
    <col min="14596" max="14848" width="9.140625" style="111"/>
    <col min="14849" max="14849" width="37.5703125" style="111" customWidth="1"/>
    <col min="14850" max="14850" width="41.7109375" style="111" customWidth="1"/>
    <col min="14851" max="14851" width="2" style="111" customWidth="1"/>
    <col min="14852" max="15104" width="9.140625" style="111"/>
    <col min="15105" max="15105" width="37.5703125" style="111" customWidth="1"/>
    <col min="15106" max="15106" width="41.7109375" style="111" customWidth="1"/>
    <col min="15107" max="15107" width="2" style="111" customWidth="1"/>
    <col min="15108" max="15360" width="9.140625" style="111"/>
    <col min="15361" max="15361" width="37.5703125" style="111" customWidth="1"/>
    <col min="15362" max="15362" width="41.7109375" style="111" customWidth="1"/>
    <col min="15363" max="15363" width="2" style="111" customWidth="1"/>
    <col min="15364" max="15616" width="9.140625" style="111"/>
    <col min="15617" max="15617" width="37.5703125" style="111" customWidth="1"/>
    <col min="15618" max="15618" width="41.7109375" style="111" customWidth="1"/>
    <col min="15619" max="15619" width="2" style="111" customWidth="1"/>
    <col min="15620" max="15872" width="9.140625" style="111"/>
    <col min="15873" max="15873" width="37.5703125" style="111" customWidth="1"/>
    <col min="15874" max="15874" width="41.7109375" style="111" customWidth="1"/>
    <col min="15875" max="15875" width="2" style="111" customWidth="1"/>
    <col min="15876" max="16128" width="9.140625" style="111"/>
    <col min="16129" max="16129" width="37.5703125" style="111" customWidth="1"/>
    <col min="16130" max="16130" width="41.7109375" style="111" customWidth="1"/>
    <col min="16131" max="16131" width="2" style="111" customWidth="1"/>
    <col min="16132" max="16384" width="9.140625" style="111"/>
  </cols>
  <sheetData>
    <row r="1" spans="1:5" s="10" customFormat="1"/>
    <row r="2" spans="1:5" s="10" customFormat="1"/>
    <row r="3" spans="1:5" s="10" customFormat="1"/>
    <row r="4" spans="1:5" s="10" customFormat="1" ht="24.75">
      <c r="B4" s="144" t="s">
        <v>371</v>
      </c>
      <c r="E4" s="111"/>
    </row>
    <row r="5" spans="1:5" s="60" customFormat="1" ht="21.95" customHeight="1">
      <c r="B5" s="150" t="s">
        <v>364</v>
      </c>
      <c r="C5" s="150"/>
      <c r="D5" s="10"/>
      <c r="E5" s="111"/>
    </row>
    <row r="6" spans="1:5" s="10" customFormat="1" ht="13.5" customHeight="1">
      <c r="B6" s="132"/>
      <c r="C6" s="132"/>
      <c r="E6" s="111"/>
    </row>
    <row r="7" spans="1:5" ht="17.25" customHeight="1" thickBot="1">
      <c r="B7" s="71" t="s">
        <v>345</v>
      </c>
      <c r="C7" s="109"/>
      <c r="D7" s="109"/>
    </row>
    <row r="8" spans="1:5">
      <c r="B8" s="295" t="s">
        <v>310</v>
      </c>
      <c r="C8" s="295" t="s">
        <v>278</v>
      </c>
      <c r="D8" s="109"/>
    </row>
    <row r="9" spans="1:5">
      <c r="B9" s="141" t="s">
        <v>311</v>
      </c>
      <c r="C9" s="290" t="s">
        <v>252</v>
      </c>
      <c r="D9" s="109"/>
    </row>
    <row r="10" spans="1:5">
      <c r="B10" s="141" t="s">
        <v>342</v>
      </c>
      <c r="C10" s="291">
        <v>46387</v>
      </c>
      <c r="D10" s="109"/>
    </row>
    <row r="11" spans="1:5">
      <c r="B11" s="141" t="s">
        <v>344</v>
      </c>
      <c r="C11" s="292">
        <v>21725000</v>
      </c>
      <c r="D11" s="109"/>
    </row>
    <row r="12" spans="1:5">
      <c r="B12" s="141" t="s">
        <v>312</v>
      </c>
      <c r="C12" s="293" t="s">
        <v>251</v>
      </c>
      <c r="D12" s="109"/>
    </row>
    <row r="13" spans="1:5" s="112" customFormat="1" ht="13.5" thickBot="1">
      <c r="B13" s="143" t="s">
        <v>313</v>
      </c>
      <c r="C13" s="294" t="s">
        <v>253</v>
      </c>
    </row>
    <row r="14" spans="1:5">
      <c r="A14" s="109"/>
      <c r="B14" s="109" t="s">
        <v>343</v>
      </c>
      <c r="C14" s="109"/>
      <c r="D14" s="109"/>
    </row>
    <row r="15" spans="1:5" s="112" customFormat="1">
      <c r="A15" s="109"/>
      <c r="B15" s="110"/>
      <c r="C15" s="109"/>
      <c r="D15" s="109"/>
    </row>
    <row r="16" spans="1:5" s="112" customFormat="1">
      <c r="A16" s="113"/>
      <c r="B16" s="114"/>
      <c r="C16" s="115"/>
      <c r="D16" s="115"/>
    </row>
  </sheetData>
  <pageMargins left="0.7" right="0.7" top="0.75" bottom="0.75" header="0.3" footer="0.3"/>
  <pageSetup paperSize="9" scale="60" orientation="portrait" verticalDpi="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57E1F-80E2-4C10-8759-2A29DD390AE3}">
  <sheetPr codeName="Sheet7"/>
  <dimension ref="B4:X49"/>
  <sheetViews>
    <sheetView showGridLines="0" view="pageBreakPreview" topLeftCell="A2" zoomScale="70" zoomScaleNormal="85" zoomScaleSheetLayoutView="70" workbookViewId="0"/>
  </sheetViews>
  <sheetFormatPr defaultColWidth="9.140625" defaultRowHeight="12.75"/>
  <cols>
    <col min="1" max="1" width="4.140625" style="10" customWidth="1"/>
    <col min="2" max="2" width="38.85546875" style="10" customWidth="1"/>
    <col min="3" max="4" width="29" style="10" customWidth="1"/>
    <col min="5" max="5" width="3.5703125" style="10" customWidth="1"/>
    <col min="6" max="6" width="10.28515625" style="10" customWidth="1"/>
    <col min="7" max="7" width="10.7109375" style="10" bestFit="1" customWidth="1"/>
    <col min="8" max="8" width="8.140625" style="10" bestFit="1" customWidth="1"/>
    <col min="9" max="16384" width="9.140625" style="10"/>
  </cols>
  <sheetData>
    <row r="4" spans="2:21" ht="24.75">
      <c r="B4" s="144" t="s">
        <v>372</v>
      </c>
    </row>
    <row r="5" spans="2:21" s="60" customFormat="1" ht="21" customHeight="1">
      <c r="B5" s="150" t="s">
        <v>364</v>
      </c>
      <c r="C5" s="150"/>
      <c r="D5" s="150"/>
      <c r="E5" s="150"/>
      <c r="F5" s="150"/>
      <c r="G5" s="150"/>
      <c r="H5" s="150"/>
      <c r="I5" s="150"/>
      <c r="J5" s="150"/>
      <c r="K5" s="150"/>
      <c r="L5" s="150"/>
      <c r="M5" s="150"/>
      <c r="N5" s="150"/>
      <c r="O5" s="150"/>
      <c r="P5" s="150"/>
      <c r="Q5" s="150"/>
      <c r="R5" s="150"/>
      <c r="S5" s="150"/>
      <c r="T5" s="10"/>
      <c r="U5" s="10"/>
    </row>
    <row r="6" spans="2:21">
      <c r="B6" s="11"/>
      <c r="D6" s="70"/>
    </row>
    <row r="7" spans="2:21">
      <c r="B7" s="11"/>
    </row>
    <row r="8" spans="2:21">
      <c r="B8" s="71" t="s">
        <v>148</v>
      </c>
      <c r="F8" s="71" t="s">
        <v>104</v>
      </c>
    </row>
    <row r="9" spans="2:21" ht="15">
      <c r="B9" s="296"/>
      <c r="C9" s="296" t="s">
        <v>95</v>
      </c>
      <c r="D9" s="296" t="s">
        <v>31</v>
      </c>
    </row>
    <row r="10" spans="2:21" ht="21.75" customHeight="1">
      <c r="B10" s="298" t="s">
        <v>105</v>
      </c>
      <c r="C10" s="299">
        <v>374901301.19</v>
      </c>
      <c r="D10" s="299">
        <f>C10/FX_EUR_CZK</f>
        <v>15428037.08600823</v>
      </c>
    </row>
    <row r="11" spans="2:21" ht="21.75" customHeight="1">
      <c r="B11" s="298" t="s">
        <v>94</v>
      </c>
      <c r="C11" s="299">
        <v>1302371.98</v>
      </c>
      <c r="D11" s="299">
        <f>C11/FX_EUR_CZK</f>
        <v>53595.554732510289</v>
      </c>
    </row>
    <row r="12" spans="2:21" ht="21.75" customHeight="1">
      <c r="B12" s="298" t="s">
        <v>106</v>
      </c>
      <c r="C12" s="299">
        <v>51824688</v>
      </c>
      <c r="D12" s="300">
        <f>C12/FX_EUR_CZK</f>
        <v>2132703.2098765434</v>
      </c>
    </row>
    <row r="13" spans="2:21" ht="13.5" thickBot="1">
      <c r="B13" s="255" t="s">
        <v>101</v>
      </c>
      <c r="C13" s="297">
        <f>SUM(C10:C12)</f>
        <v>428028361.17000002</v>
      </c>
      <c r="D13" s="255">
        <f>SUM(D10:D12)</f>
        <v>17614335.850617286</v>
      </c>
    </row>
    <row r="14" spans="2:21" ht="15.75" thickTop="1">
      <c r="B14" s="94" t="s">
        <v>107</v>
      </c>
    </row>
    <row r="17" spans="2:4">
      <c r="B17" s="7" t="s">
        <v>108</v>
      </c>
    </row>
    <row r="18" spans="2:4" ht="25.5" customHeight="1">
      <c r="B18" s="301" t="s">
        <v>109</v>
      </c>
      <c r="C18" s="336" t="s">
        <v>149</v>
      </c>
      <c r="D18" s="336"/>
    </row>
    <row r="19" spans="2:4" ht="21.75" customHeight="1">
      <c r="B19" s="301" t="s">
        <v>76</v>
      </c>
      <c r="C19" s="336" t="s">
        <v>145</v>
      </c>
      <c r="D19" s="336"/>
    </row>
    <row r="20" spans="2:4" ht="21.75" customHeight="1">
      <c r="B20" s="302" t="s">
        <v>110</v>
      </c>
      <c r="C20" s="336" t="s">
        <v>1</v>
      </c>
      <c r="D20" s="336"/>
    </row>
    <row r="21" spans="2:4" ht="16.5" customHeight="1">
      <c r="B21" s="72"/>
      <c r="C21" s="73"/>
    </row>
    <row r="22" spans="2:4" ht="13.5" thickBot="1">
      <c r="B22" s="71" t="s">
        <v>111</v>
      </c>
    </row>
    <row r="23" spans="2:4" ht="13.5" thickTop="1">
      <c r="B23" s="303" t="s">
        <v>112</v>
      </c>
      <c r="C23" s="303" t="s">
        <v>113</v>
      </c>
      <c r="D23" s="304" t="s">
        <v>114</v>
      </c>
    </row>
    <row r="24" spans="2:4">
      <c r="B24" s="305" t="s">
        <v>151</v>
      </c>
      <c r="C24" s="306" t="s">
        <v>154</v>
      </c>
      <c r="D24" s="307">
        <v>889</v>
      </c>
    </row>
    <row r="25" spans="2:4">
      <c r="B25" s="305" t="s">
        <v>153</v>
      </c>
      <c r="C25" s="306" t="s">
        <v>154</v>
      </c>
      <c r="D25" s="307">
        <v>1293</v>
      </c>
    </row>
    <row r="26" spans="2:4">
      <c r="B26" s="305" t="s">
        <v>152</v>
      </c>
      <c r="C26" s="306" t="s">
        <v>154</v>
      </c>
      <c r="D26" s="307">
        <v>495</v>
      </c>
    </row>
    <row r="27" spans="2:4">
      <c r="B27" s="308" t="s">
        <v>115</v>
      </c>
      <c r="C27" s="308"/>
      <c r="D27" s="309">
        <f>SUM(D24:D26)</f>
        <v>2677</v>
      </c>
    </row>
    <row r="28" spans="2:4">
      <c r="B28" s="61" t="s">
        <v>150</v>
      </c>
    </row>
    <row r="29" spans="2:4">
      <c r="B29" s="61" t="s">
        <v>155</v>
      </c>
      <c r="D29" s="71"/>
    </row>
    <row r="31" spans="2:4">
      <c r="B31" s="7" t="s">
        <v>116</v>
      </c>
      <c r="C31" s="7"/>
      <c r="D31" s="7"/>
    </row>
    <row r="32" spans="2:4" ht="45.75" customHeight="1">
      <c r="B32" s="337" t="s">
        <v>348</v>
      </c>
      <c r="C32" s="337"/>
      <c r="D32" s="337"/>
    </row>
    <row r="33" spans="2:24" ht="33" customHeight="1">
      <c r="B33" s="335" t="s">
        <v>156</v>
      </c>
      <c r="C33" s="335"/>
      <c r="D33" s="335"/>
    </row>
    <row r="36" spans="2:24">
      <c r="B36" s="71" t="s">
        <v>190</v>
      </c>
    </row>
    <row r="37" spans="2:24">
      <c r="B37" s="10" t="s">
        <v>340</v>
      </c>
    </row>
    <row r="38" spans="2:24">
      <c r="B38" s="10" t="s">
        <v>191</v>
      </c>
      <c r="X38" s="92"/>
    </row>
    <row r="39" spans="2:24">
      <c r="B39" s="10" t="s">
        <v>192</v>
      </c>
      <c r="C39" s="7"/>
    </row>
    <row r="49" spans="2:2" ht="14.25">
      <c r="B49" s="91"/>
    </row>
  </sheetData>
  <mergeCells count="5">
    <mergeCell ref="B33:D33"/>
    <mergeCell ref="C18:D18"/>
    <mergeCell ref="C19:D19"/>
    <mergeCell ref="C20:D20"/>
    <mergeCell ref="B32:D32"/>
  </mergeCells>
  <pageMargins left="0.7" right="0.7" top="0.75" bottom="0.75" header="0.3" footer="0.3"/>
  <pageSetup paperSize="9" scale="35" orientation="portrait" r:id="rId1"/>
  <headerFooter>
    <oddHeader>&amp;C&amp;"Aptos"&amp;10&amp;K000000 Internal&amp;1#_x000D_</oddHeader>
  </headerFooter>
  <customProperties>
    <customPr name="QAA_DRILLPATH_NODE_ID" r:id="rId2"/>
  </customProperties>
  <drawing r:id="rId3"/>
</worksheet>
</file>

<file path=docMetadata/LabelInfo.xml><?xml version="1.0" encoding="utf-8"?>
<clbl:labelList xmlns:clbl="http://schemas.microsoft.com/office/2020/mipLabelMetadata">
  <clbl:label id="{9e767a3e-36d8-4341-a9b3-8a01d66037db}" enabled="1" method="Privileged" siteId="{0159e9d0-09a0-4edf-96ba-a3deea363c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Content</vt:lpstr>
      <vt:lpstr>Property Fact Sheet</vt:lpstr>
      <vt:lpstr>Tenancy Schedule</vt:lpstr>
      <vt:lpstr>Lease summary</vt:lpstr>
      <vt:lpstr>Unexpired Incentives</vt:lpstr>
      <vt:lpstr>Service Charge</vt:lpstr>
      <vt:lpstr>CAPEX</vt:lpstr>
      <vt:lpstr>Bank Financing</vt:lpstr>
      <vt:lpstr>Site</vt:lpstr>
      <vt:lpstr>Floorplan</vt:lpstr>
      <vt:lpstr>Stacking Plan</vt:lpstr>
      <vt:lpstr>Suppliers</vt:lpstr>
      <vt:lpstr>Technical overview</vt:lpstr>
      <vt:lpstr>Sheet1</vt:lpstr>
      <vt:lpstr>Area Overview</vt:lpstr>
      <vt:lpstr>FX_EUR_CZK</vt:lpstr>
      <vt:lpstr>'Area Overview'!Print_Area</vt:lpstr>
      <vt:lpstr>'Bank Financing'!Print_Area</vt:lpstr>
      <vt:lpstr>CAPEX!Print_Area</vt:lpstr>
      <vt:lpstr>Content!Print_Area</vt:lpstr>
      <vt:lpstr>'Lease summary'!Print_Area</vt:lpstr>
      <vt:lpstr>'Property Fact Sheet'!Print_Area</vt:lpstr>
      <vt:lpstr>'Service Charge'!Print_Area</vt:lpstr>
      <vt:lpstr>Site!Print_Area</vt:lpstr>
      <vt:lpstr>'Stacking Plan'!Print_Area</vt:lpstr>
      <vt:lpstr>Suppliers!Print_Area</vt:lpstr>
      <vt:lpstr>'Technical overview'!Print_Area</vt:lpstr>
      <vt:lpstr>'Tenancy Schedule'!Print_Area</vt:lpstr>
      <vt:lpstr>'Unexpired Incentives'!Print_Area</vt:lpstr>
      <vt:lpstr>Property</vt:lpstr>
      <vt:lpstr>Ref.Date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Krus, Tomas @ PRAGUE</cp:lastModifiedBy>
  <cp:revision/>
  <cp:lastPrinted>2026-02-17T16:11:17Z</cp:lastPrinted>
  <dcterms:created xsi:type="dcterms:W3CDTF">2015-06-05T18:19:34Z</dcterms:created>
  <dcterms:modified xsi:type="dcterms:W3CDTF">2026-03-13T08:58:39Z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863bc15e-e7bf-41c1-bdb3-03882d8a2e2c_Enabled">
    <vt:lpwstr>true</vt:lpwstr>
  </property>
  <property fmtid="{D5CDD505-2E9C-101B-9397-08002B2CF9AE}" pid="4" name="MSIP_Label_863bc15e-e7bf-41c1-bdb3-03882d8a2e2c_SetDate">
    <vt:lpwstr>2026-01-29T14:20:47Z</vt:lpwstr>
  </property>
  <property fmtid="{D5CDD505-2E9C-101B-9397-08002B2CF9AE}" pid="5" name="MSIP_Label_863bc15e-e7bf-41c1-bdb3-03882d8a2e2c_Method">
    <vt:lpwstr>Privileged</vt:lpwstr>
  </property>
  <property fmtid="{D5CDD505-2E9C-101B-9397-08002B2CF9AE}" pid="6" name="MSIP_Label_863bc15e-e7bf-41c1-bdb3-03882d8a2e2c_Name">
    <vt:lpwstr>863bc15e-e7bf-41c1-bdb3-03882d8a2e2c</vt:lpwstr>
  </property>
  <property fmtid="{D5CDD505-2E9C-101B-9397-08002B2CF9AE}" pid="7" name="MSIP_Label_863bc15e-e7bf-41c1-bdb3-03882d8a2e2c_SiteId">
    <vt:lpwstr>6e06e42d-6925-47c6-b9e7-9581c7ca302a</vt:lpwstr>
  </property>
  <property fmtid="{D5CDD505-2E9C-101B-9397-08002B2CF9AE}" pid="8" name="MSIP_Label_863bc15e-e7bf-41c1-bdb3-03882d8a2e2c_ActionId">
    <vt:lpwstr>24f027b9-b698-47d6-bb84-6102f7b11e31</vt:lpwstr>
  </property>
  <property fmtid="{D5CDD505-2E9C-101B-9397-08002B2CF9AE}" pid="9" name="MSIP_Label_863bc15e-e7bf-41c1-bdb3-03882d8a2e2c_ContentBits">
    <vt:lpwstr>1</vt:lpwstr>
  </property>
  <property fmtid="{D5CDD505-2E9C-101B-9397-08002B2CF9AE}" pid="10" name="MSIP_Label_863bc15e-e7bf-41c1-bdb3-03882d8a2e2c_Tag">
    <vt:lpwstr>10, 0, 1, 1</vt:lpwstr>
  </property>
</Properties>
</file>